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onsulting Pathway\Marketing Content\To put behind gate\High value lead magnets to put on website\"/>
    </mc:Choice>
  </mc:AlternateContent>
  <xr:revisionPtr revIDLastSave="0" documentId="13_ncr:1_{2C266EB4-8453-470F-8981-8CE48EB874C9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High Level Plan" sheetId="6" r:id="rId1"/>
    <sheet name="Pipeline Input" sheetId="1" r:id="rId2"/>
    <sheet name="Pipeline Calculations" sheetId="2" r:id="rId3"/>
    <sheet name="Pipeline Totals" sheetId="4" r:id="rId4"/>
  </sheets>
  <definedNames>
    <definedName name="_xlnm._FilterDatabase" localSheetId="1" hidden="1">'Pipeline Input'!#REF!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2" l="1"/>
  <c r="B6" i="2" s="1"/>
  <c r="N7" i="2"/>
  <c r="N8" i="2"/>
  <c r="N9" i="2"/>
  <c r="N10" i="2"/>
  <c r="N11" i="2"/>
  <c r="G11" i="2" s="1"/>
  <c r="N12" i="2"/>
  <c r="H12" i="2" s="1"/>
  <c r="N13" i="2"/>
  <c r="I13" i="2" s="1"/>
  <c r="N14" i="2"/>
  <c r="J14" i="2" s="1"/>
  <c r="N15" i="2"/>
  <c r="N16" i="2"/>
  <c r="L16" i="2" s="1"/>
  <c r="N17" i="2"/>
  <c r="N18" i="2"/>
  <c r="N19" i="2"/>
  <c r="N20" i="2"/>
  <c r="F20" i="2" s="1"/>
  <c r="N21" i="2"/>
  <c r="G21" i="2" s="1"/>
  <c r="N22" i="2"/>
  <c r="N23" i="2"/>
  <c r="M23" i="2" s="1"/>
  <c r="N24" i="2"/>
  <c r="L24" i="2" s="1"/>
  <c r="N25" i="2"/>
  <c r="N26" i="2"/>
  <c r="D26" i="2" s="1"/>
  <c r="N27" i="2"/>
  <c r="E27" i="2" s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4" i="2"/>
  <c r="M25" i="2"/>
  <c r="M26" i="2"/>
  <c r="M27" i="2"/>
  <c r="M6" i="2"/>
  <c r="L7" i="2"/>
  <c r="L8" i="2"/>
  <c r="L9" i="2"/>
  <c r="L10" i="2"/>
  <c r="L11" i="2"/>
  <c r="L12" i="2"/>
  <c r="L13" i="2"/>
  <c r="L14" i="2"/>
  <c r="L15" i="2"/>
  <c r="L17" i="2"/>
  <c r="L18" i="2"/>
  <c r="L19" i="2"/>
  <c r="L20" i="2"/>
  <c r="L21" i="2"/>
  <c r="L22" i="2"/>
  <c r="L23" i="2"/>
  <c r="L25" i="2"/>
  <c r="L26" i="2"/>
  <c r="L27" i="2"/>
  <c r="L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6" i="2"/>
  <c r="J7" i="2"/>
  <c r="J8" i="2"/>
  <c r="J9" i="2"/>
  <c r="J10" i="2"/>
  <c r="J11" i="2"/>
  <c r="J12" i="2"/>
  <c r="J13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6" i="2"/>
  <c r="I7" i="2"/>
  <c r="I8" i="2"/>
  <c r="I9" i="2"/>
  <c r="I10" i="2"/>
  <c r="I11" i="2"/>
  <c r="I12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6" i="2"/>
  <c r="H7" i="2"/>
  <c r="H8" i="2"/>
  <c r="H9" i="2"/>
  <c r="H10" i="2"/>
  <c r="H11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6" i="2"/>
  <c r="G7" i="2"/>
  <c r="G8" i="2"/>
  <c r="G9" i="2"/>
  <c r="G10" i="2"/>
  <c r="G12" i="2"/>
  <c r="G13" i="2"/>
  <c r="G14" i="2"/>
  <c r="G15" i="2"/>
  <c r="G16" i="2"/>
  <c r="G17" i="2"/>
  <c r="G18" i="2"/>
  <c r="G19" i="2"/>
  <c r="G20" i="2"/>
  <c r="G22" i="2"/>
  <c r="G23" i="2"/>
  <c r="G24" i="2"/>
  <c r="G25" i="2"/>
  <c r="G26" i="2"/>
  <c r="G27" i="2"/>
  <c r="G6" i="2"/>
  <c r="F7" i="2"/>
  <c r="F8" i="2"/>
  <c r="F9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6" i="2"/>
  <c r="E7" i="2"/>
  <c r="E8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6" i="2"/>
  <c r="D7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7" i="2"/>
  <c r="D6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E29" i="1"/>
  <c r="H28" i="2" l="1"/>
  <c r="K28" i="2"/>
  <c r="D28" i="2"/>
  <c r="J28" i="2"/>
  <c r="M28" i="2"/>
  <c r="C28" i="2"/>
  <c r="B28" i="2"/>
  <c r="B29" i="2" s="1"/>
  <c r="L28" i="2"/>
  <c r="E28" i="2"/>
  <c r="I28" i="2"/>
  <c r="G28" i="2"/>
  <c r="F28" i="2"/>
  <c r="C29" i="2" l="1"/>
  <c r="D29" i="2" s="1"/>
  <c r="E29" i="2" s="1"/>
  <c r="F29" i="2" s="1"/>
  <c r="G29" i="2" s="1"/>
  <c r="H29" i="2" s="1"/>
  <c r="I29" i="2" s="1"/>
  <c r="J29" i="2" s="1"/>
  <c r="K29" i="2" s="1"/>
  <c r="L29" i="2" s="1"/>
  <c r="M29" i="2" s="1"/>
</calcChain>
</file>

<file path=xl/sharedStrings.xml><?xml version="1.0" encoding="utf-8"?>
<sst xmlns="http://schemas.openxmlformats.org/spreadsheetml/2006/main" count="201" uniqueCount="123">
  <si>
    <t>January
Forecast</t>
  </si>
  <si>
    <t>February
Forecast</t>
  </si>
  <si>
    <t>March
Forecast</t>
  </si>
  <si>
    <t>April
Forecast</t>
  </si>
  <si>
    <t>May
Forecast</t>
  </si>
  <si>
    <t>June
Forecast</t>
  </si>
  <si>
    <t>July
Forecast</t>
  </si>
  <si>
    <t>August
Forecast</t>
  </si>
  <si>
    <t>September
Forecast</t>
  </si>
  <si>
    <t>October
Forecast</t>
  </si>
  <si>
    <t>November
Forecast</t>
  </si>
  <si>
    <t>December
Forecast</t>
  </si>
  <si>
    <t>Sales
Category</t>
  </si>
  <si>
    <t>Forecast
Amount</t>
  </si>
  <si>
    <t>Sales
Phase</t>
  </si>
  <si>
    <t>Probability
of Sale</t>
  </si>
  <si>
    <t>Forecast
Close</t>
  </si>
  <si>
    <t>Weighted
Forecast</t>
  </si>
  <si>
    <t>Consulting</t>
  </si>
  <si>
    <t>January</t>
  </si>
  <si>
    <t>Products</t>
  </si>
  <si>
    <t>Opportunity</t>
  </si>
  <si>
    <t>February</t>
  </si>
  <si>
    <t>Training</t>
  </si>
  <si>
    <t>March</t>
  </si>
  <si>
    <t>Mixture</t>
  </si>
  <si>
    <t>April</t>
  </si>
  <si>
    <t>May</t>
  </si>
  <si>
    <t>Support</t>
  </si>
  <si>
    <t>June</t>
  </si>
  <si>
    <t>July</t>
  </si>
  <si>
    <t>Written Proposal</t>
  </si>
  <si>
    <t>August</t>
  </si>
  <si>
    <t>September</t>
  </si>
  <si>
    <t>October</t>
  </si>
  <si>
    <t>November</t>
  </si>
  <si>
    <t>December</t>
  </si>
  <si>
    <t>Services</t>
  </si>
  <si>
    <t>TOTAL</t>
  </si>
  <si>
    <t>Detailed Sales Pipeline Management</t>
  </si>
  <si>
    <t>Contact</t>
  </si>
  <si>
    <t>Lead</t>
  </si>
  <si>
    <t>Qualified Lead</t>
  </si>
  <si>
    <t>Executive Sponsorship</t>
  </si>
  <si>
    <t>Proposal Discussed</t>
  </si>
  <si>
    <t>Contract</t>
  </si>
  <si>
    <t>Purchase Order</t>
  </si>
  <si>
    <t>Invoice</t>
  </si>
  <si>
    <t>Payment</t>
  </si>
  <si>
    <t>Acceptance</t>
  </si>
  <si>
    <t>Lead
Source</t>
  </si>
  <si>
    <t>Partner</t>
  </si>
  <si>
    <t>Customer Reference</t>
  </si>
  <si>
    <t>Web Inquiry</t>
  </si>
  <si>
    <t>Web Event</t>
  </si>
  <si>
    <t>Conference</t>
  </si>
  <si>
    <t>Monthly Total</t>
  </si>
  <si>
    <t>Cumulative</t>
  </si>
  <si>
    <t>Prof. Services</t>
  </si>
  <si>
    <t>E-Mail</t>
  </si>
  <si>
    <r>
      <t>&lt;</t>
    </r>
    <r>
      <rPr>
        <b/>
        <sz val="12"/>
        <rFont val="Arial"/>
        <family val="2"/>
      </rPr>
      <t>Company Name</t>
    </r>
    <r>
      <rPr>
        <sz val="12"/>
        <rFont val="Arial"/>
        <family val="2"/>
      </rPr>
      <t>&gt;</t>
    </r>
    <r>
      <rPr>
        <b/>
        <sz val="12"/>
        <rFont val="Arial"/>
        <family val="2"/>
      </rPr>
      <t xml:space="preserve">  </t>
    </r>
  </si>
  <si>
    <t>Client target</t>
  </si>
  <si>
    <t>XXX</t>
  </si>
  <si>
    <t>Aidan Davies-Webb</t>
  </si>
  <si>
    <t>Gareth Plumb</t>
  </si>
  <si>
    <t xml:space="preserve">Francis Thompson </t>
  </si>
  <si>
    <t>Theresa Garrett</t>
  </si>
  <si>
    <t>Katherine Vol</t>
  </si>
  <si>
    <t>Mary Adams</t>
  </si>
  <si>
    <t>Martin Brigham</t>
  </si>
  <si>
    <t>Brian Donelley</t>
  </si>
  <si>
    <t>Sunil Chan</t>
  </si>
  <si>
    <t>Martin Frasier</t>
  </si>
  <si>
    <t>Ellie Marks</t>
  </si>
  <si>
    <t>Mark Evans</t>
  </si>
  <si>
    <t>John Mahoney</t>
  </si>
  <si>
    <t>John O'Driscoll</t>
  </si>
  <si>
    <t>Tom Parsons</t>
  </si>
  <si>
    <t>Daisy Green</t>
  </si>
  <si>
    <t>Sarah Uglow</t>
  </si>
  <si>
    <t>Peter Jordanson</t>
  </si>
  <si>
    <t>Paul Thompson</t>
  </si>
  <si>
    <t>Colin Moughton</t>
  </si>
  <si>
    <t>Frank Lampoon</t>
  </si>
  <si>
    <t>Q1 Sales Plan: Telco Market</t>
  </si>
  <si>
    <t>Strategic goal</t>
  </si>
  <si>
    <t>Our goal</t>
  </si>
  <si>
    <t>Client targets</t>
  </si>
  <si>
    <t>Needs &amp; personality</t>
  </si>
  <si>
    <t>Client notes</t>
  </si>
  <si>
    <t>Links</t>
  </si>
  <si>
    <t>Messaging</t>
  </si>
  <si>
    <t>Strategy</t>
  </si>
  <si>
    <t>Date</t>
  </si>
  <si>
    <t>Update</t>
  </si>
  <si>
    <t>Increase client revenues by 25%</t>
  </si>
  <si>
    <t>Increase revenue from existing telco clients by 30%</t>
  </si>
  <si>
    <t>Sarah Uglow (O2 Marketing Director): Budget holder</t>
  </si>
  <si>
    <t>ENTP: looking to reduce headcount.</t>
  </si>
  <si>
    <t>Existing relationship with Sarah. Company under cost pressure. We are preferred supplier. Client preference for fixed priced projects.</t>
  </si>
  <si>
    <t>Introduction via Mark Raffer (O2). Also ex-client of Mark's.</t>
  </si>
  <si>
    <t xml:space="preserve">Focus on proven track-record. Trusted company relationship. </t>
  </si>
  <si>
    <t>Mark to approach first.</t>
  </si>
  <si>
    <t>Done</t>
  </si>
  <si>
    <t xml:space="preserve">Invite to conference for our premier session. </t>
  </si>
  <si>
    <t>Send thought leadership on cost reduction.</t>
  </si>
  <si>
    <t>TBC</t>
  </si>
  <si>
    <t>Dinner invitation with Mark &amp; Claire</t>
  </si>
  <si>
    <t>Margin target</t>
  </si>
  <si>
    <t>%</t>
  </si>
  <si>
    <t>Q1 Sales Results</t>
  </si>
  <si>
    <t>Revenue target</t>
  </si>
  <si>
    <t>£</t>
  </si>
  <si>
    <t>Closed deals</t>
  </si>
  <si>
    <t>Remaining</t>
  </si>
  <si>
    <t>Target Clients</t>
  </si>
  <si>
    <t>Company</t>
  </si>
  <si>
    <t>Name</t>
  </si>
  <si>
    <t>Role</t>
  </si>
  <si>
    <t>Budget</t>
  </si>
  <si>
    <t>History</t>
  </si>
  <si>
    <t>Peter Piper</t>
  </si>
  <si>
    <t>Firm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</si>
</sst>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[$£-809]* #,##0.00_-;\-[$£-809]* #,##0.00_-;_-[$£-809]* &quot;-&quot;??_-;_-@_-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 Black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  <family val="2"/>
    </font>
    <font>
      <b/>
      <sz val="18"/>
      <color rgb="FFFF0000"/>
      <name val="Arial"/>
    </font>
    <font>
      <b/>
      <sz val="1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</font>
    <font>
      <sz val="10"/>
      <color rgb="FF000000"/>
      <name val="Arial"/>
      <family val="2"/>
    </font>
    <font>
      <b/>
      <sz val="18"/>
      <color theme="1"/>
      <name val="Arial"/>
    </font>
    <font>
      <b/>
      <sz val="14"/>
      <color theme="1"/>
      <name val="Arial"/>
    </font>
    <font>
      <sz val="11"/>
      <color rgb="FF000000"/>
      <name val="Symbol"/>
      <family val="1"/>
      <charset val="2"/>
    </font>
    <font>
      <sz val="11"/>
      <color rgb="FF000000"/>
      <name val="Courier New"/>
      <family val="3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9"/>
      </bottom>
      <diagonal/>
    </border>
    <border>
      <left/>
      <right style="thin">
        <color indexed="8"/>
      </right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/>
      <right style="thin">
        <color indexed="55"/>
      </right>
      <top/>
      <bottom style="medium">
        <color indexed="64"/>
      </bottom>
      <diagonal/>
    </border>
    <border>
      <left style="medium">
        <color indexed="64"/>
      </left>
      <right style="medium">
        <color indexed="55"/>
      </right>
      <top style="thin">
        <color indexed="9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64"/>
      </left>
      <right style="medium">
        <color indexed="55"/>
      </right>
      <top/>
      <bottom style="medium">
        <color indexed="64"/>
      </bottom>
      <diagonal/>
    </border>
    <border>
      <left style="medium">
        <color indexed="55"/>
      </left>
      <right style="thin">
        <color indexed="55"/>
      </right>
      <top/>
      <bottom style="medium">
        <color indexed="64"/>
      </bottom>
      <diagonal/>
    </border>
    <border>
      <left style="thin">
        <color indexed="55"/>
      </left>
      <right style="medium">
        <color indexed="55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83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0" fillId="0" borderId="7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5" fillId="0" borderId="8" xfId="0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/>
    <xf numFmtId="0" fontId="0" fillId="0" borderId="4" xfId="0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9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  <xf numFmtId="0" fontId="11" fillId="0" borderId="0" xfId="0" applyFont="1" applyAlignment="1" applyProtection="1">
      <protection locked="0"/>
    </xf>
    <xf numFmtId="165" fontId="5" fillId="0" borderId="2" xfId="1" applyNumberFormat="1" applyFont="1" applyFill="1" applyBorder="1" applyAlignment="1" applyProtection="1">
      <alignment horizontal="right"/>
      <protection locked="0"/>
    </xf>
    <xf numFmtId="165" fontId="5" fillId="0" borderId="5" xfId="1" applyNumberFormat="1" applyFont="1" applyFill="1" applyBorder="1" applyAlignment="1" applyProtection="1">
      <alignment horizontal="right"/>
      <protection locked="0"/>
    </xf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5" xfId="0" applyFont="1" applyFill="1" applyBorder="1" applyAlignment="1" applyProtection="1">
      <alignment horizontal="left"/>
      <protection locked="0"/>
    </xf>
    <xf numFmtId="0" fontId="0" fillId="0" borderId="8" xfId="0" applyFill="1" applyBorder="1" applyAlignment="1" applyProtection="1">
      <alignment horizontal="left"/>
      <protection locked="0"/>
    </xf>
    <xf numFmtId="0" fontId="4" fillId="0" borderId="22" xfId="0" applyFont="1" applyFill="1" applyBorder="1" applyAlignment="1" applyProtection="1">
      <alignment horizontal="center" wrapText="1"/>
      <protection locked="0"/>
    </xf>
    <xf numFmtId="0" fontId="4" fillId="0" borderId="13" xfId="0" applyFont="1" applyFill="1" applyBorder="1" applyAlignment="1" applyProtection="1">
      <alignment horizontal="center" wrapText="1"/>
      <protection locked="0"/>
    </xf>
    <xf numFmtId="0" fontId="4" fillId="0" borderId="24" xfId="0" applyFont="1" applyFill="1" applyBorder="1" applyAlignment="1"/>
    <xf numFmtId="0" fontId="4" fillId="0" borderId="2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165" fontId="4" fillId="0" borderId="27" xfId="0" applyNumberFormat="1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9" fontId="5" fillId="0" borderId="10" xfId="2" applyFont="1" applyFill="1" applyBorder="1" applyAlignment="1" applyProtection="1">
      <alignment horizontal="center"/>
      <protection locked="0"/>
    </xf>
    <xf numFmtId="165" fontId="5" fillId="0" borderId="7" xfId="1" applyNumberFormat="1" applyFont="1" applyFill="1" applyBorder="1" applyAlignment="1"/>
    <xf numFmtId="165" fontId="5" fillId="0" borderId="1" xfId="1" applyNumberFormat="1" applyFont="1" applyFill="1" applyBorder="1" applyAlignment="1"/>
    <xf numFmtId="165" fontId="5" fillId="0" borderId="10" xfId="0" applyNumberFormat="1" applyFont="1" applyFill="1" applyBorder="1" applyAlignment="1"/>
    <xf numFmtId="9" fontId="5" fillId="0" borderId="11" xfId="2" applyFont="1" applyFill="1" applyBorder="1" applyAlignment="1" applyProtection="1">
      <alignment horizontal="center"/>
      <protection locked="0"/>
    </xf>
    <xf numFmtId="165" fontId="5" fillId="0" borderId="3" xfId="0" applyNumberFormat="1" applyFont="1" applyFill="1" applyBorder="1" applyAlignment="1"/>
    <xf numFmtId="9" fontId="5" fillId="0" borderId="12" xfId="2" applyFont="1" applyFill="1" applyBorder="1" applyAlignment="1" applyProtection="1">
      <alignment horizontal="center"/>
      <protection locked="0"/>
    </xf>
    <xf numFmtId="165" fontId="5" fillId="0" borderId="6" xfId="0" applyNumberFormat="1" applyFont="1" applyFill="1" applyBorder="1" applyAlignment="1"/>
    <xf numFmtId="0" fontId="8" fillId="0" borderId="21" xfId="0" applyFont="1" applyFill="1" applyBorder="1"/>
    <xf numFmtId="165" fontId="6" fillId="0" borderId="16" xfId="0" applyNumberFormat="1" applyFont="1" applyFill="1" applyBorder="1" applyAlignment="1"/>
    <xf numFmtId="165" fontId="6" fillId="0" borderId="17" xfId="0" applyNumberFormat="1" applyFont="1" applyFill="1" applyBorder="1" applyAlignment="1"/>
    <xf numFmtId="165" fontId="6" fillId="0" borderId="18" xfId="0" applyNumberFormat="1" applyFont="1" applyFill="1" applyBorder="1" applyAlignment="1"/>
    <xf numFmtId="165" fontId="6" fillId="0" borderId="19" xfId="0" applyNumberFormat="1" applyFont="1" applyFill="1" applyBorder="1" applyAlignment="1"/>
    <xf numFmtId="165" fontId="6" fillId="0" borderId="20" xfId="0" applyNumberFormat="1" applyFont="1" applyFill="1" applyBorder="1" applyAlignment="1"/>
    <xf numFmtId="165" fontId="0" fillId="0" borderId="0" xfId="0" applyNumberFormat="1" applyFill="1"/>
    <xf numFmtId="0" fontId="4" fillId="0" borderId="23" xfId="0" applyFont="1" applyFill="1" applyBorder="1"/>
    <xf numFmtId="165" fontId="4" fillId="0" borderId="22" xfId="0" applyNumberFormat="1" applyFont="1" applyFill="1" applyBorder="1"/>
    <xf numFmtId="165" fontId="4" fillId="0" borderId="14" xfId="0" applyNumberFormat="1" applyFont="1" applyFill="1" applyBorder="1"/>
    <xf numFmtId="165" fontId="4" fillId="0" borderId="15" xfId="0" applyNumberFormat="1" applyFont="1" applyFill="1" applyBorder="1"/>
    <xf numFmtId="0" fontId="4" fillId="0" borderId="28" xfId="0" applyFont="1" applyFill="1" applyBorder="1" applyAlignment="1" applyProtection="1">
      <alignment horizontal="center" wrapText="1"/>
      <protection locked="0"/>
    </xf>
    <xf numFmtId="0" fontId="4" fillId="0" borderId="29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30" xfId="0" applyFont="1" applyFill="1" applyBorder="1" applyAlignment="1">
      <alignment horizontal="center" wrapText="1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1" fillId="0" borderId="9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8" xfId="0" applyFont="1" applyFill="1" applyBorder="1" applyAlignment="1" applyProtection="1">
      <alignment horizontal="left"/>
      <protection locked="0"/>
    </xf>
    <xf numFmtId="0" fontId="1" fillId="0" borderId="8" xfId="0" applyFont="1" applyFill="1" applyBorder="1" applyAlignment="1" applyProtection="1">
      <protection locked="0"/>
    </xf>
    <xf numFmtId="0" fontId="24" fillId="0" borderId="0" xfId="3"/>
    <xf numFmtId="0" fontId="22" fillId="0" borderId="0" xfId="3" applyFont="1" applyAlignment="1">
      <alignment horizontal="justify" vertical="center"/>
    </xf>
    <xf numFmtId="0" fontId="23" fillId="0" borderId="0" xfId="3" applyFont="1" applyAlignment="1">
      <alignment horizontal="justify" vertical="center"/>
    </xf>
    <xf numFmtId="0" fontId="13" fillId="0" borderId="0" xfId="3" applyFont="1"/>
    <xf numFmtId="0" fontId="13" fillId="0" borderId="0" xfId="3" applyFont="1" applyAlignment="1">
      <alignment horizontal="left" vertical="center" wrapText="1"/>
    </xf>
    <xf numFmtId="0" fontId="18" fillId="0" borderId="0" xfId="3" applyFont="1"/>
    <xf numFmtId="0" fontId="14" fillId="0" borderId="0" xfId="3" applyFont="1"/>
    <xf numFmtId="0" fontId="20" fillId="0" borderId="0" xfId="3" applyFont="1" applyAlignment="1">
      <alignment vertical="center" wrapText="1"/>
    </xf>
    <xf numFmtId="0" fontId="12" fillId="0" borderId="0" xfId="3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2" fillId="0" borderId="4" xfId="3" applyFont="1" applyBorder="1" applyAlignment="1">
      <alignment horizontal="left" vertical="center" wrapText="1"/>
    </xf>
    <xf numFmtId="17" fontId="13" fillId="0" borderId="4" xfId="3" applyNumberFormat="1" applyFont="1" applyBorder="1" applyAlignment="1">
      <alignment horizontal="left" vertical="center" wrapText="1"/>
    </xf>
    <xf numFmtId="0" fontId="13" fillId="0" borderId="4" xfId="3" applyFont="1" applyBorder="1" applyAlignment="1">
      <alignment horizontal="left" vertical="center" wrapText="1"/>
    </xf>
    <xf numFmtId="0" fontId="14" fillId="0" borderId="4" xfId="3" applyFont="1" applyBorder="1"/>
    <xf numFmtId="0" fontId="18" fillId="0" borderId="4" xfId="3" applyFont="1" applyBorder="1"/>
    <xf numFmtId="0" fontId="17" fillId="0" borderId="4" xfId="3" applyFont="1" applyBorder="1"/>
    <xf numFmtId="0" fontId="15" fillId="0" borderId="0" xfId="3" applyFont="1" applyAlignment="1">
      <alignment horizontal="center" vertical="center"/>
    </xf>
    <xf numFmtId="0" fontId="24" fillId="0" borderId="0" xfId="3"/>
    <xf numFmtId="0" fontId="16" fillId="0" borderId="0" xfId="3" applyFont="1" applyAlignment="1">
      <alignment vertical="center"/>
    </xf>
    <xf numFmtId="0" fontId="21" fillId="0" borderId="0" xfId="3" applyFont="1" applyAlignment="1">
      <alignment horizontal="center" vertical="center"/>
    </xf>
    <xf numFmtId="0" fontId="19" fillId="0" borderId="4" xfId="3" applyFont="1" applyBorder="1" applyAlignment="1">
      <alignment wrapText="1"/>
    </xf>
    <xf numFmtId="0" fontId="24" fillId="0" borderId="4" xfId="3" applyBorder="1" applyAlignment="1">
      <alignment wrapText="1"/>
    </xf>
    <xf numFmtId="0" fontId="12" fillId="0" borderId="4" xfId="3" applyFont="1" applyBorder="1" applyAlignment="1">
      <alignment horizontal="left" vertical="center" wrapText="1"/>
    </xf>
    <xf numFmtId="0" fontId="24" fillId="0" borderId="4" xfId="3" applyBorder="1" applyAlignment="1">
      <alignment horizontal="left" vertical="center" wrapText="1"/>
    </xf>
    <xf numFmtId="0" fontId="13" fillId="0" borderId="4" xfId="3" applyFont="1" applyBorder="1" applyAlignment="1">
      <alignment horizontal="left" vertical="center" wrapText="1"/>
    </xf>
  </cellXfs>
  <cellStyles count="4">
    <cellStyle name="Currency" xfId="1" builtinId="4"/>
    <cellStyle name="Normal" xfId="0" builtinId="0"/>
    <cellStyle name="Normal 2" xfId="3" xr:uid="{A1DDACA4-53AF-4A24-A092-43C286F391AD}"/>
    <cellStyle name="Percent" xfId="2" builtinId="5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-[$£-809]* #,##0.00_-;\-[$£-809]* #,##0.00_-;_-[$£-809]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-[$£-809]* #,##0.00_-;\-[$£-809]* #,##0.00_-;_-[$£-809]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-[$£-809]* #,##0.00_-;\-[$£-809]* #,##0.00_-;_-[$£-809]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-[$£-809]* #,##0.00_-;\-[$£-809]* #,##0.00_-;_-[$£-809]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-[$£-809]* #,##0.00_-;\-[$£-809]* #,##0.00_-;_-[$£-809]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-[$£-809]* #,##0.00_-;\-[$£-809]* #,##0.00_-;_-[$£-809]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-[$£-809]* #,##0.00_-;\-[$£-809]* #,##0.00_-;_-[$£-809]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-[$£-809]* #,##0.00_-;\-[$£-809]* #,##0.00_-;_-[$£-809]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-[$£-809]* #,##0.00_-;\-[$£-809]* #,##0.00_-;_-[$£-809]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-[$£-809]* #,##0.00_-;\-[$£-809]* #,##0.00_-;_-[$£-809]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-[$£-809]* #,##0.00_-;\-[$£-809]* #,##0.00_-;_-[$£-809]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-[$£-809]* #,##0.00_-;\-[$£-809]* #,##0.00_-;_-[$£-809]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-[$£-809]* #,##0.00_-;\-[$£-809]* #,##0.00_-;_-[$£-809]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Weighted Forecast</a:t>
            </a:r>
          </a:p>
        </c:rich>
      </c:tx>
      <c:layout>
        <c:manualLayout>
          <c:xMode val="edge"/>
          <c:yMode val="edge"/>
          <c:x val="0.38"/>
          <c:y val="1.9607843137254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037037037037038"/>
          <c:y val="0.11764705882352941"/>
          <c:w val="0.84"/>
          <c:h val="0.72766884531590414"/>
        </c:manualLayout>
      </c:layout>
      <c:lineChart>
        <c:grouping val="standard"/>
        <c:varyColors val="0"/>
        <c:ser>
          <c:idx val="0"/>
          <c:order val="0"/>
          <c:tx>
            <c:v>Monthly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'Pipeline Calculations'!$B$28:$M$28</c:f>
              <c:numCache>
                <c:formatCode>_-[$£-809]* #,##0.00_-;\-[$£-809]* #,##0.00_-;_-[$£-809]* "-"??_-;_-@_-</c:formatCode>
                <c:ptCount val="12"/>
                <c:pt idx="0">
                  <c:v>89282.9</c:v>
                </c:pt>
                <c:pt idx="1">
                  <c:v>31727.5</c:v>
                </c:pt>
                <c:pt idx="2">
                  <c:v>192218.7</c:v>
                </c:pt>
                <c:pt idx="3">
                  <c:v>63496</c:v>
                </c:pt>
                <c:pt idx="4">
                  <c:v>165702.20000000001</c:v>
                </c:pt>
                <c:pt idx="5">
                  <c:v>87795.9</c:v>
                </c:pt>
                <c:pt idx="6">
                  <c:v>10321.199999999999</c:v>
                </c:pt>
                <c:pt idx="7">
                  <c:v>78981</c:v>
                </c:pt>
                <c:pt idx="8">
                  <c:v>98400.8</c:v>
                </c:pt>
                <c:pt idx="9">
                  <c:v>167263.40000000002</c:v>
                </c:pt>
                <c:pt idx="10">
                  <c:v>26007.200000000001</c:v>
                </c:pt>
                <c:pt idx="11">
                  <c:v>100150.8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E-4D10-B74B-94AD725AD7E3}"/>
            </c:ext>
          </c:extLst>
        </c:ser>
        <c:ser>
          <c:idx val="1"/>
          <c:order val="1"/>
          <c:tx>
            <c:v>Cumulative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'Pipeline Calculations'!$B$29:$M$29</c:f>
              <c:numCache>
                <c:formatCode>_-[$£-809]* #,##0.00_-;\-[$£-809]* #,##0.00_-;_-[$£-809]* "-"??_-;_-@_-</c:formatCode>
                <c:ptCount val="12"/>
                <c:pt idx="0">
                  <c:v>89282.9</c:v>
                </c:pt>
                <c:pt idx="1">
                  <c:v>121010.4</c:v>
                </c:pt>
                <c:pt idx="2">
                  <c:v>313229.09999999998</c:v>
                </c:pt>
                <c:pt idx="3">
                  <c:v>376725.1</c:v>
                </c:pt>
                <c:pt idx="4">
                  <c:v>542427.30000000005</c:v>
                </c:pt>
                <c:pt idx="5">
                  <c:v>630223.20000000007</c:v>
                </c:pt>
                <c:pt idx="6">
                  <c:v>640544.4</c:v>
                </c:pt>
                <c:pt idx="7">
                  <c:v>719525.4</c:v>
                </c:pt>
                <c:pt idx="8">
                  <c:v>817926.20000000007</c:v>
                </c:pt>
                <c:pt idx="9">
                  <c:v>985189.60000000009</c:v>
                </c:pt>
                <c:pt idx="10">
                  <c:v>1011196.8</c:v>
                </c:pt>
                <c:pt idx="11">
                  <c:v>1111347.6000000001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E-4D10-B74B-94AD725AD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0047983"/>
        <c:axId val="1"/>
      </c:lineChart>
      <c:catAx>
        <c:axId val="5400479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Month</a:t>
                </a:r>
              </a:p>
            </c:rich>
          </c:tx>
          <c:layout>
            <c:manualLayout>
              <c:xMode val="edge"/>
              <c:yMode val="edge"/>
              <c:x val="0.54518518518518522"/>
              <c:y val="0.943355119825708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Forecast Revenue</a:t>
                </a:r>
              </a:p>
            </c:rich>
          </c:tx>
          <c:layout>
            <c:manualLayout>
              <c:xMode val="edge"/>
              <c:yMode val="edge"/>
              <c:x val="1.037037037037037E-2"/>
              <c:y val="0.376906318082788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[$£-809]* #,##0.00_-;\-[$£-809]* #,##0.00_-;_-[$£-809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04798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indexed="51"/>
  </sheetPr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845143" cy="87357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9E7314-ADE8-4373-B965-3615D9D5ED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AA20D6-E8DE-4609-BB3A-8A15F85E14A9}" name="Table1" displayName="Table1" ref="A6:G29" totalsRowShown="0" headerRowDxfId="28" dataDxfId="26" headerRowBorderDxfId="27" tableBorderDxfId="25">
  <tableColumns count="7">
    <tableColumn id="1" xr3:uid="{00B8424D-DFFC-48CB-BE99-21C78605EC33}" name="Firm" dataDxfId="24"/>
    <tableColumn id="2" xr3:uid="{23975B7F-B9FD-428D-86B5-7BBCC8253980}" name="Client target" dataDxfId="23"/>
    <tableColumn id="4" xr3:uid="{D79F093C-A657-4B41-8CEE-C4AC3CA6B95E}" name="Lead_x000a_Source" dataDxfId="22"/>
    <tableColumn id="5" xr3:uid="{F6ECCF13-E2E9-4BAB-BB69-D4D68BABC385}" name="Sales_x000a_Category" dataDxfId="21"/>
    <tableColumn id="6" xr3:uid="{7DC83BD9-D20E-4480-8376-ED2AC07185EC}" name="Forecast_x000a_Amount" dataDxfId="20"/>
    <tableColumn id="7" xr3:uid="{2DF7E965-BBDA-442C-BBA4-7C120AFC0FFA}" name="Sales_x000a_Phase" dataDxfId="19"/>
    <tableColumn id="8" xr3:uid="{B2BD9798-A255-49C9-A31E-FEFA6B5611C1}" name="Forecast_x000a_Close" dataDxfId="1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553B86-DD73-44BC-A287-C58018DFD296}" name="Table2" displayName="Table2" ref="A5:N29" totalsRowShown="0" headerRowDxfId="17" dataDxfId="15" headerRowBorderDxfId="16" tableBorderDxfId="14" dataCellStyle="Currency">
  <autoFilter ref="A5:N29" xr:uid="{69F21A76-AA03-4C42-9074-2645C73547EA}"/>
  <tableColumns count="14">
    <tableColumn id="1" xr3:uid="{02E1063A-276B-4163-BA43-A97D6ACE2FB9}" name="Probability_x000a_of Sale" dataDxfId="13" dataCellStyle="Percent"/>
    <tableColumn id="2" xr3:uid="{FF99B376-3260-4110-AA70-C959EEAF318E}" name="January_x000a_Forecast" dataDxfId="12" dataCellStyle="Currency"/>
    <tableColumn id="3" xr3:uid="{9085C577-A00C-4122-96D8-D077F3587833}" name="February_x000a_Forecast" dataDxfId="11" dataCellStyle="Currency"/>
    <tableColumn id="4" xr3:uid="{D0CE9BE1-E761-4940-B241-4C2976ACC32F}" name="March_x000a_Forecast" dataDxfId="10" dataCellStyle="Currency"/>
    <tableColumn id="5" xr3:uid="{DE46A093-A51E-466B-B7AA-6A13BAF73C45}" name="April_x000a_Forecast" dataDxfId="9" dataCellStyle="Currency"/>
    <tableColumn id="6" xr3:uid="{E34504C6-6C3C-4926-AD79-F9F28B4AE6B0}" name="May_x000a_Forecast" dataDxfId="8" dataCellStyle="Currency"/>
    <tableColumn id="7" xr3:uid="{BF833E6F-9066-4669-9511-85DE8807B2F0}" name="June_x000a_Forecast" dataDxfId="7" dataCellStyle="Currency"/>
    <tableColumn id="8" xr3:uid="{52F17D11-6A9E-41D7-8D32-419702133481}" name="July_x000a_Forecast" dataDxfId="6" dataCellStyle="Currency"/>
    <tableColumn id="9" xr3:uid="{9B9B7250-F687-4D55-877D-A0F09E9EE2AE}" name="August_x000a_Forecast" dataDxfId="5" dataCellStyle="Currency"/>
    <tableColumn id="10" xr3:uid="{88C7B7FF-76E6-48AE-9BE0-C2A8FFC0FB4B}" name="September_x000a_Forecast" dataDxfId="4" dataCellStyle="Currency"/>
    <tableColumn id="11" xr3:uid="{DFA97337-8C77-41F9-BD05-37AC1D6D9473}" name="October_x000a_Forecast" dataDxfId="3" dataCellStyle="Currency"/>
    <tableColumn id="12" xr3:uid="{CC96E9ED-C571-4757-B44F-A7EEF50C5343}" name="November_x000a_Forecast" dataDxfId="2" dataCellStyle="Currency"/>
    <tableColumn id="13" xr3:uid="{D0F56397-D155-4022-8142-342431E03A9B}" name="December_x000a_Forecast" dataDxfId="1" dataCellStyle="Currency"/>
    <tableColumn id="14" xr3:uid="{1A8AA26D-8C1E-47CB-9FB0-D797691762B7}" name="Weighted_x000a_Forecast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EBE9D-EF22-4E99-A7CE-42E8B3E41B08}">
  <sheetPr>
    <tabColor rgb="FFFF0000"/>
    <outlinePr summaryBelow="0" summaryRight="0"/>
  </sheetPr>
  <dimension ref="A1:J35"/>
  <sheetViews>
    <sheetView tabSelected="1" topLeftCell="B1" zoomScale="85" zoomScaleNormal="85" workbookViewId="0">
      <selection activeCell="B1" sqref="B1:J2"/>
    </sheetView>
  </sheetViews>
  <sheetFormatPr defaultColWidth="14.453125" defaultRowHeight="15.75" customHeight="1" x14ac:dyDescent="0.25"/>
  <cols>
    <col min="1" max="1" width="14.453125" style="58"/>
    <col min="2" max="5" width="24.08984375" style="58" customWidth="1"/>
    <col min="6" max="8" width="18.453125" style="58" customWidth="1"/>
    <col min="9" max="9" width="14.453125" style="58"/>
    <col min="10" max="10" width="18" style="58" customWidth="1"/>
    <col min="11" max="16384" width="14.453125" style="58"/>
  </cols>
  <sheetData>
    <row r="1" spans="1:10" ht="15.75" customHeight="1" x14ac:dyDescent="0.25">
      <c r="B1" s="74"/>
      <c r="C1" s="75"/>
      <c r="D1" s="75"/>
      <c r="E1" s="75"/>
      <c r="F1" s="75"/>
      <c r="G1" s="75"/>
      <c r="H1" s="75"/>
      <c r="I1" s="75"/>
      <c r="J1" s="75"/>
    </row>
    <row r="2" spans="1:10" ht="15.75" customHeight="1" x14ac:dyDescent="0.25">
      <c r="B2" s="75"/>
      <c r="C2" s="75"/>
      <c r="D2" s="75"/>
      <c r="E2" s="75"/>
      <c r="F2" s="75"/>
      <c r="G2" s="75"/>
      <c r="H2" s="75"/>
      <c r="I2" s="75"/>
      <c r="J2" s="75"/>
    </row>
    <row r="3" spans="1:10" ht="15.75" customHeight="1" x14ac:dyDescent="0.25">
      <c r="B3" s="76" t="s">
        <v>84</v>
      </c>
      <c r="C3" s="75"/>
      <c r="D3" s="75"/>
      <c r="E3" s="75"/>
      <c r="F3" s="75"/>
      <c r="G3" s="75"/>
      <c r="H3" s="75"/>
      <c r="I3" s="75"/>
      <c r="J3" s="75"/>
    </row>
    <row r="4" spans="1:10" ht="15.75" customHeight="1" x14ac:dyDescent="0.25">
      <c r="B4" s="75"/>
      <c r="C4" s="75"/>
      <c r="D4" s="75"/>
      <c r="E4" s="75"/>
      <c r="F4" s="75"/>
      <c r="G4" s="75"/>
      <c r="H4" s="75"/>
      <c r="I4" s="75"/>
      <c r="J4" s="75"/>
    </row>
    <row r="5" spans="1:10" ht="13" x14ac:dyDescent="0.3">
      <c r="A5" s="73" t="s">
        <v>85</v>
      </c>
      <c r="B5" s="72" t="s">
        <v>86</v>
      </c>
      <c r="C5" s="72" t="s">
        <v>87</v>
      </c>
      <c r="D5" s="72" t="s">
        <v>88</v>
      </c>
      <c r="E5" s="71" t="s">
        <v>89</v>
      </c>
      <c r="F5" s="72" t="s">
        <v>90</v>
      </c>
      <c r="G5" s="71" t="s">
        <v>91</v>
      </c>
      <c r="H5" s="72" t="s">
        <v>92</v>
      </c>
      <c r="I5" s="72" t="s">
        <v>93</v>
      </c>
      <c r="J5" s="71" t="s">
        <v>94</v>
      </c>
    </row>
    <row r="6" spans="1:10" ht="25" x14ac:dyDescent="0.25">
      <c r="A6" s="78" t="s">
        <v>95</v>
      </c>
      <c r="B6" s="80" t="s">
        <v>96</v>
      </c>
      <c r="C6" s="82" t="s">
        <v>97</v>
      </c>
      <c r="D6" s="82" t="s">
        <v>98</v>
      </c>
      <c r="E6" s="80" t="s">
        <v>99</v>
      </c>
      <c r="F6" s="82" t="s">
        <v>100</v>
      </c>
      <c r="G6" s="80" t="s">
        <v>101</v>
      </c>
      <c r="H6" s="68" t="s">
        <v>102</v>
      </c>
      <c r="I6" s="69">
        <v>39508</v>
      </c>
      <c r="J6" s="68" t="s">
        <v>103</v>
      </c>
    </row>
    <row r="7" spans="1:10" ht="37.5" x14ac:dyDescent="0.25">
      <c r="A7" s="79"/>
      <c r="B7" s="81"/>
      <c r="C7" s="81"/>
      <c r="D7" s="81"/>
      <c r="E7" s="81"/>
      <c r="F7" s="81"/>
      <c r="G7" s="81"/>
      <c r="H7" s="68" t="s">
        <v>104</v>
      </c>
      <c r="I7" s="69">
        <v>43556</v>
      </c>
      <c r="J7" s="68" t="s">
        <v>103</v>
      </c>
    </row>
    <row r="8" spans="1:10" ht="37.5" x14ac:dyDescent="0.25">
      <c r="A8" s="79"/>
      <c r="B8" s="81"/>
      <c r="C8" s="81"/>
      <c r="D8" s="81"/>
      <c r="E8" s="81"/>
      <c r="F8" s="81"/>
      <c r="G8" s="81"/>
      <c r="H8" s="70" t="s">
        <v>105</v>
      </c>
      <c r="I8" s="69">
        <v>11049</v>
      </c>
      <c r="J8" s="68" t="s">
        <v>106</v>
      </c>
    </row>
    <row r="9" spans="1:10" ht="25" x14ac:dyDescent="0.25">
      <c r="A9" s="79"/>
      <c r="B9" s="81"/>
      <c r="C9" s="81"/>
      <c r="D9" s="81"/>
      <c r="E9" s="81"/>
      <c r="F9" s="81"/>
      <c r="G9" s="81"/>
      <c r="H9" s="68" t="s">
        <v>107</v>
      </c>
      <c r="I9" s="69">
        <v>37377</v>
      </c>
      <c r="J9" s="68" t="s">
        <v>106</v>
      </c>
    </row>
    <row r="10" spans="1:10" ht="12.5" x14ac:dyDescent="0.25">
      <c r="B10" s="62"/>
      <c r="C10" s="62"/>
      <c r="D10" s="62"/>
      <c r="E10" s="62"/>
      <c r="F10" s="62"/>
      <c r="G10" s="62"/>
      <c r="H10" s="62"/>
      <c r="I10" s="62"/>
      <c r="J10" s="62"/>
    </row>
    <row r="11" spans="1:10" ht="15.75" customHeight="1" x14ac:dyDescent="0.25">
      <c r="B11" s="62"/>
      <c r="C11" s="62"/>
      <c r="D11" s="62"/>
      <c r="E11" s="62"/>
      <c r="F11" s="62"/>
      <c r="G11" s="62"/>
      <c r="H11" s="62"/>
      <c r="I11" s="62"/>
      <c r="J11" s="62"/>
    </row>
    <row r="12" spans="1:10" ht="15.75" customHeight="1" x14ac:dyDescent="0.25">
      <c r="B12" s="62"/>
      <c r="C12" s="62"/>
      <c r="D12" s="62"/>
      <c r="E12" s="62"/>
      <c r="F12" s="62"/>
      <c r="G12" s="62"/>
      <c r="H12" s="62"/>
      <c r="I12" s="62"/>
      <c r="J12" s="62"/>
    </row>
    <row r="13" spans="1:10" ht="15.75" customHeight="1" x14ac:dyDescent="0.25">
      <c r="B13" s="62"/>
      <c r="C13" s="67" t="s">
        <v>108</v>
      </c>
      <c r="D13" s="66" t="s">
        <v>109</v>
      </c>
      <c r="E13" s="62"/>
      <c r="F13" s="62"/>
      <c r="G13" s="62"/>
      <c r="H13" s="62"/>
      <c r="I13" s="62"/>
      <c r="J13" s="62"/>
    </row>
    <row r="14" spans="1:10" ht="15.75" customHeight="1" x14ac:dyDescent="0.3">
      <c r="B14" s="65" t="s">
        <v>110</v>
      </c>
      <c r="C14" s="64" t="s">
        <v>111</v>
      </c>
      <c r="D14" s="61" t="s">
        <v>112</v>
      </c>
      <c r="F14" s="63"/>
      <c r="G14" s="63"/>
      <c r="H14" s="63"/>
    </row>
    <row r="15" spans="1:10" ht="15.75" customHeight="1" x14ac:dyDescent="0.3">
      <c r="C15" s="64" t="s">
        <v>113</v>
      </c>
      <c r="D15" s="61" t="s">
        <v>112</v>
      </c>
      <c r="E15" s="61"/>
      <c r="F15" s="63"/>
      <c r="G15" s="63"/>
      <c r="H15" s="63"/>
    </row>
    <row r="16" spans="1:10" ht="15.75" customHeight="1" x14ac:dyDescent="0.3">
      <c r="C16" s="64" t="s">
        <v>114</v>
      </c>
      <c r="D16" s="61" t="s">
        <v>112</v>
      </c>
      <c r="E16" s="61"/>
      <c r="F16" s="63"/>
      <c r="G16" s="63"/>
      <c r="H16" s="63"/>
    </row>
    <row r="17" spans="2:10" ht="15.75" customHeight="1" x14ac:dyDescent="0.25">
      <c r="B17" s="77" t="s">
        <v>115</v>
      </c>
      <c r="C17" s="75"/>
      <c r="D17" s="75"/>
      <c r="E17" s="75"/>
      <c r="F17" s="75"/>
      <c r="G17" s="75"/>
      <c r="H17" s="75"/>
      <c r="I17" s="75"/>
      <c r="J17" s="75"/>
    </row>
    <row r="18" spans="2:10" ht="15.75" customHeight="1" x14ac:dyDescent="0.3">
      <c r="B18" s="64" t="s">
        <v>116</v>
      </c>
      <c r="C18" s="63" t="s">
        <v>117</v>
      </c>
      <c r="D18" s="64" t="s">
        <v>118</v>
      </c>
      <c r="E18" s="63" t="s">
        <v>119</v>
      </c>
      <c r="F18" s="63" t="s">
        <v>40</v>
      </c>
      <c r="G18" s="63" t="s">
        <v>120</v>
      </c>
      <c r="H18" s="63"/>
      <c r="I18" s="63"/>
      <c r="J18" s="63"/>
    </row>
    <row r="19" spans="2:10" ht="15.75" customHeight="1" x14ac:dyDescent="0.25">
      <c r="C19" s="61"/>
      <c r="D19" s="61"/>
      <c r="E19" s="61"/>
      <c r="F19" s="61"/>
      <c r="G19" s="61"/>
      <c r="H19" s="61"/>
      <c r="J19" s="61"/>
    </row>
    <row r="20" spans="2:10" ht="15.75" customHeight="1" x14ac:dyDescent="0.25">
      <c r="C20" s="61"/>
      <c r="D20" s="61"/>
      <c r="E20" s="61"/>
      <c r="F20" s="61"/>
      <c r="G20" s="61"/>
      <c r="H20" s="61"/>
      <c r="J20" s="61"/>
    </row>
    <row r="21" spans="2:10" ht="15.75" customHeight="1" x14ac:dyDescent="0.25">
      <c r="B21" s="62"/>
      <c r="C21" s="61"/>
      <c r="D21" s="61"/>
      <c r="E21" s="61"/>
      <c r="F21" s="61"/>
      <c r="G21" s="61"/>
      <c r="H21" s="61"/>
      <c r="I21" s="62"/>
      <c r="J21" s="61"/>
    </row>
    <row r="22" spans="2:10" ht="12.5" x14ac:dyDescent="0.25">
      <c r="B22" s="62"/>
      <c r="C22" s="61"/>
      <c r="D22" s="61"/>
      <c r="E22" s="61"/>
      <c r="F22" s="61"/>
      <c r="G22" s="61"/>
      <c r="H22" s="61"/>
      <c r="I22" s="62"/>
      <c r="J22" s="61"/>
    </row>
    <row r="23" spans="2:10" ht="14" x14ac:dyDescent="0.25">
      <c r="B23" s="62"/>
      <c r="C23" s="61"/>
      <c r="D23" s="61"/>
      <c r="E23" s="59"/>
      <c r="F23" s="61"/>
      <c r="G23" s="61"/>
      <c r="H23" s="61"/>
      <c r="I23" s="62"/>
      <c r="J23" s="61"/>
    </row>
    <row r="24" spans="2:10" ht="13" customHeight="1" x14ac:dyDescent="0.25">
      <c r="C24" s="61"/>
      <c r="D24" s="61"/>
      <c r="E24" s="60"/>
      <c r="F24" s="61"/>
      <c r="G24" s="61"/>
      <c r="H24" s="61"/>
      <c r="J24" s="61"/>
    </row>
    <row r="25" spans="2:10" ht="14.5" x14ac:dyDescent="0.25">
      <c r="C25" s="61"/>
      <c r="D25" s="61"/>
      <c r="E25" s="60"/>
      <c r="F25" s="61"/>
      <c r="G25" s="61"/>
      <c r="H25" s="61"/>
      <c r="J25" s="61"/>
    </row>
    <row r="26" spans="2:10" ht="14.5" x14ac:dyDescent="0.25">
      <c r="E26" s="60"/>
    </row>
    <row r="27" spans="2:10" ht="14" x14ac:dyDescent="0.25">
      <c r="E27" s="59"/>
    </row>
    <row r="28" spans="2:10" ht="14" x14ac:dyDescent="0.25">
      <c r="E28" s="59"/>
    </row>
    <row r="29" spans="2:10" ht="14" x14ac:dyDescent="0.25">
      <c r="E29" s="59"/>
    </row>
    <row r="30" spans="2:10" ht="12.5" x14ac:dyDescent="0.25"/>
    <row r="31" spans="2:10" ht="12.5" x14ac:dyDescent="0.25"/>
    <row r="32" spans="2:10" ht="12.5" x14ac:dyDescent="0.25"/>
    <row r="33" ht="12.5" x14ac:dyDescent="0.25"/>
    <row r="34" ht="12.5" x14ac:dyDescent="0.25"/>
    <row r="35" ht="12.5" x14ac:dyDescent="0.25"/>
  </sheetData>
  <mergeCells count="10">
    <mergeCell ref="B1:J2"/>
    <mergeCell ref="B3:J4"/>
    <mergeCell ref="B17:J17"/>
    <mergeCell ref="A6:A9"/>
    <mergeCell ref="B6:B9"/>
    <mergeCell ref="C6:C9"/>
    <mergeCell ref="D6:D9"/>
    <mergeCell ref="E6:E9"/>
    <mergeCell ref="F6:F9"/>
    <mergeCell ref="G6:G9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fitToPage="1"/>
  </sheetPr>
  <dimension ref="A1:G29"/>
  <sheetViews>
    <sheetView workbookViewId="0">
      <selection activeCell="G17" sqref="G17"/>
    </sheetView>
  </sheetViews>
  <sheetFormatPr defaultRowHeight="12.5" x14ac:dyDescent="0.25"/>
  <cols>
    <col min="1" max="1" width="25.54296875" customWidth="1"/>
    <col min="2" max="3" width="18.1796875" customWidth="1"/>
    <col min="4" max="4" width="13" customWidth="1"/>
    <col min="5" max="5" width="14.1796875" customWidth="1"/>
    <col min="6" max="6" width="20.1796875" bestFit="1" customWidth="1"/>
    <col min="7" max="7" width="12" customWidth="1"/>
  </cols>
  <sheetData>
    <row r="1" spans="1:7" ht="16.5" x14ac:dyDescent="0.45">
      <c r="A1" s="16" t="s">
        <v>60</v>
      </c>
      <c r="B1" s="4"/>
      <c r="C1" s="4"/>
      <c r="D1" s="4"/>
      <c r="E1" s="4"/>
      <c r="F1" s="4"/>
      <c r="G1" s="4"/>
    </row>
    <row r="2" spans="1:7" ht="16.5" x14ac:dyDescent="0.45">
      <c r="A2" s="14" t="s">
        <v>39</v>
      </c>
      <c r="B2" s="4"/>
      <c r="C2" s="4"/>
      <c r="D2" s="4"/>
      <c r="E2" s="4"/>
      <c r="F2" s="4"/>
      <c r="G2" s="4"/>
    </row>
    <row r="3" spans="1:7" ht="15.5" x14ac:dyDescent="0.45">
      <c r="A3" s="15"/>
      <c r="B3" s="4"/>
      <c r="C3" s="4"/>
      <c r="D3" s="4"/>
      <c r="E3" s="4"/>
      <c r="F3" s="4"/>
      <c r="G3" s="4"/>
    </row>
    <row r="4" spans="1:7" ht="15.5" x14ac:dyDescent="0.45">
      <c r="A4" s="3"/>
      <c r="B4" s="4"/>
      <c r="C4" s="4"/>
      <c r="D4" s="4"/>
      <c r="E4" s="4"/>
      <c r="F4" s="4"/>
      <c r="G4" s="4"/>
    </row>
    <row r="5" spans="1:7" s="11" customFormat="1" ht="13" x14ac:dyDescent="0.3">
      <c r="A5" s="9"/>
      <c r="B5" s="10"/>
      <c r="C5" s="10"/>
      <c r="D5" s="10"/>
      <c r="E5" s="10"/>
      <c r="F5" s="10"/>
      <c r="G5" s="10"/>
    </row>
    <row r="6" spans="1:7" ht="26.5" thickBot="1" x14ac:dyDescent="0.35">
      <c r="A6" s="22" t="s">
        <v>122</v>
      </c>
      <c r="B6" s="22" t="s">
        <v>61</v>
      </c>
      <c r="C6" s="22" t="s">
        <v>50</v>
      </c>
      <c r="D6" s="22" t="s">
        <v>12</v>
      </c>
      <c r="E6" s="22" t="s">
        <v>13</v>
      </c>
      <c r="F6" s="22" t="s">
        <v>14</v>
      </c>
      <c r="G6" s="23" t="s">
        <v>16</v>
      </c>
    </row>
    <row r="7" spans="1:7" ht="13" thickBot="1" x14ac:dyDescent="0.3">
      <c r="A7" s="57" t="s">
        <v>62</v>
      </c>
      <c r="B7" s="54" t="s">
        <v>76</v>
      </c>
      <c r="C7" s="6" t="s">
        <v>53</v>
      </c>
      <c r="D7" s="6" t="s">
        <v>18</v>
      </c>
      <c r="E7" s="17">
        <v>92000</v>
      </c>
      <c r="F7" s="13" t="s">
        <v>40</v>
      </c>
      <c r="G7" s="19" t="s">
        <v>19</v>
      </c>
    </row>
    <row r="8" spans="1:7" ht="13" thickBot="1" x14ac:dyDescent="0.3">
      <c r="A8" s="57" t="s">
        <v>62</v>
      </c>
      <c r="B8" s="54" t="s">
        <v>63</v>
      </c>
      <c r="C8" s="7" t="s">
        <v>59</v>
      </c>
      <c r="D8" s="7" t="s">
        <v>20</v>
      </c>
      <c r="E8" s="18">
        <v>75232</v>
      </c>
      <c r="F8" s="12" t="s">
        <v>41</v>
      </c>
      <c r="G8" s="20" t="s">
        <v>22</v>
      </c>
    </row>
    <row r="9" spans="1:7" ht="13" thickBot="1" x14ac:dyDescent="0.3">
      <c r="A9" s="57" t="s">
        <v>62</v>
      </c>
      <c r="B9" s="54" t="s">
        <v>64</v>
      </c>
      <c r="C9" s="7" t="s">
        <v>51</v>
      </c>
      <c r="D9" s="7" t="s">
        <v>23</v>
      </c>
      <c r="E9" s="18">
        <v>11981</v>
      </c>
      <c r="F9" s="12" t="s">
        <v>42</v>
      </c>
      <c r="G9" s="20" t="s">
        <v>24</v>
      </c>
    </row>
    <row r="10" spans="1:7" ht="13" thickBot="1" x14ac:dyDescent="0.3">
      <c r="A10" s="57" t="s">
        <v>62</v>
      </c>
      <c r="B10" s="54" t="s">
        <v>65</v>
      </c>
      <c r="C10" s="7" t="s">
        <v>52</v>
      </c>
      <c r="D10" s="7" t="s">
        <v>25</v>
      </c>
      <c r="E10" s="18">
        <v>112073</v>
      </c>
      <c r="F10" s="12" t="s">
        <v>21</v>
      </c>
      <c r="G10" s="20" t="s">
        <v>26</v>
      </c>
    </row>
    <row r="11" spans="1:7" ht="13" thickBot="1" x14ac:dyDescent="0.3">
      <c r="A11" s="57" t="s">
        <v>62</v>
      </c>
      <c r="B11" s="54" t="s">
        <v>66</v>
      </c>
      <c r="C11" s="7" t="s">
        <v>54</v>
      </c>
      <c r="D11" s="7" t="s">
        <v>18</v>
      </c>
      <c r="E11" s="18">
        <v>126011</v>
      </c>
      <c r="F11" s="12" t="s">
        <v>41</v>
      </c>
      <c r="G11" s="20" t="s">
        <v>27</v>
      </c>
    </row>
    <row r="12" spans="1:7" ht="13" thickBot="1" x14ac:dyDescent="0.3">
      <c r="A12" s="57" t="s">
        <v>62</v>
      </c>
      <c r="B12" s="54" t="s">
        <v>67</v>
      </c>
      <c r="C12" s="7" t="s">
        <v>55</v>
      </c>
      <c r="D12" s="7" t="s">
        <v>28</v>
      </c>
      <c r="E12" s="18">
        <v>98010</v>
      </c>
      <c r="F12" s="12" t="s">
        <v>44</v>
      </c>
      <c r="G12" s="20" t="s">
        <v>29</v>
      </c>
    </row>
    <row r="13" spans="1:7" ht="13" thickBot="1" x14ac:dyDescent="0.3">
      <c r="A13" s="57" t="s">
        <v>62</v>
      </c>
      <c r="B13" s="54" t="s">
        <v>68</v>
      </c>
      <c r="C13" s="7" t="s">
        <v>59</v>
      </c>
      <c r="D13" s="7" t="s">
        <v>25</v>
      </c>
      <c r="E13" s="18">
        <v>17202</v>
      </c>
      <c r="F13" s="12" t="s">
        <v>31</v>
      </c>
      <c r="G13" s="20" t="s">
        <v>30</v>
      </c>
    </row>
    <row r="14" spans="1:7" ht="13" thickBot="1" x14ac:dyDescent="0.3">
      <c r="A14" s="57" t="s">
        <v>62</v>
      </c>
      <c r="B14" s="54" t="s">
        <v>77</v>
      </c>
      <c r="C14" s="7" t="s">
        <v>51</v>
      </c>
      <c r="D14" s="7" t="s">
        <v>23</v>
      </c>
      <c r="E14" s="18">
        <v>112830</v>
      </c>
      <c r="F14" s="12" t="s">
        <v>45</v>
      </c>
      <c r="G14" s="20" t="s">
        <v>32</v>
      </c>
    </row>
    <row r="15" spans="1:7" ht="13" thickBot="1" x14ac:dyDescent="0.3">
      <c r="A15" s="57" t="s">
        <v>62</v>
      </c>
      <c r="B15" s="54" t="s">
        <v>78</v>
      </c>
      <c r="C15" s="7" t="s">
        <v>52</v>
      </c>
      <c r="D15" s="7" t="s">
        <v>18</v>
      </c>
      <c r="E15" s="18">
        <v>123001</v>
      </c>
      <c r="F15" s="12" t="s">
        <v>46</v>
      </c>
      <c r="G15" s="20" t="s">
        <v>33</v>
      </c>
    </row>
    <row r="16" spans="1:7" ht="13" thickBot="1" x14ac:dyDescent="0.3">
      <c r="A16" s="57" t="s">
        <v>62</v>
      </c>
      <c r="B16" s="54" t="s">
        <v>79</v>
      </c>
      <c r="C16" s="7" t="s">
        <v>53</v>
      </c>
      <c r="D16" s="7" t="s">
        <v>25</v>
      </c>
      <c r="E16" s="18">
        <v>133221</v>
      </c>
      <c r="F16" s="12" t="s">
        <v>47</v>
      </c>
      <c r="G16" s="20" t="s">
        <v>34</v>
      </c>
    </row>
    <row r="17" spans="1:7" ht="13" thickBot="1" x14ac:dyDescent="0.3">
      <c r="A17" s="57" t="s">
        <v>62</v>
      </c>
      <c r="B17" s="54" t="s">
        <v>80</v>
      </c>
      <c r="C17" s="7" t="s">
        <v>59</v>
      </c>
      <c r="D17" s="7" t="s">
        <v>20</v>
      </c>
      <c r="E17" s="18">
        <v>93727</v>
      </c>
      <c r="F17" s="12" t="s">
        <v>48</v>
      </c>
      <c r="G17" s="20" t="s">
        <v>35</v>
      </c>
    </row>
    <row r="18" spans="1:7" ht="13" thickBot="1" x14ac:dyDescent="0.3">
      <c r="A18" s="57" t="s">
        <v>62</v>
      </c>
      <c r="B18" s="54" t="s">
        <v>81</v>
      </c>
      <c r="C18" s="7" t="s">
        <v>52</v>
      </c>
      <c r="D18" s="7" t="s">
        <v>20</v>
      </c>
      <c r="E18" s="18">
        <v>93927</v>
      </c>
      <c r="F18" s="12" t="s">
        <v>49</v>
      </c>
      <c r="G18" s="20" t="s">
        <v>36</v>
      </c>
    </row>
    <row r="19" spans="1:7" ht="13" thickBot="1" x14ac:dyDescent="0.3">
      <c r="A19" s="57" t="s">
        <v>62</v>
      </c>
      <c r="B19" s="54" t="s">
        <v>82</v>
      </c>
      <c r="C19" s="7" t="s">
        <v>55</v>
      </c>
      <c r="D19" s="7" t="s">
        <v>18</v>
      </c>
      <c r="E19" s="18">
        <v>64829</v>
      </c>
      <c r="F19" s="5" t="s">
        <v>43</v>
      </c>
      <c r="G19" s="20" t="s">
        <v>19</v>
      </c>
    </row>
    <row r="20" spans="1:7" ht="13" thickBot="1" x14ac:dyDescent="0.3">
      <c r="A20" s="57" t="s">
        <v>62</v>
      </c>
      <c r="B20" s="54" t="s">
        <v>83</v>
      </c>
      <c r="C20" s="7" t="s">
        <v>59</v>
      </c>
      <c r="D20" s="7" t="s">
        <v>23</v>
      </c>
      <c r="E20" s="18">
        <v>19929</v>
      </c>
      <c r="F20" s="5" t="s">
        <v>47</v>
      </c>
      <c r="G20" s="20" t="s">
        <v>24</v>
      </c>
    </row>
    <row r="21" spans="1:7" x14ac:dyDescent="0.25">
      <c r="A21" s="57" t="s">
        <v>62</v>
      </c>
      <c r="B21" s="54" t="s">
        <v>121</v>
      </c>
      <c r="C21" s="7" t="s">
        <v>53</v>
      </c>
      <c r="D21" s="7" t="s">
        <v>37</v>
      </c>
      <c r="E21" s="18">
        <v>192837</v>
      </c>
      <c r="F21" s="5" t="s">
        <v>45</v>
      </c>
      <c r="G21" s="20" t="s">
        <v>27</v>
      </c>
    </row>
    <row r="22" spans="1:7" x14ac:dyDescent="0.25">
      <c r="A22" s="57" t="s">
        <v>62</v>
      </c>
      <c r="B22" s="55" t="s">
        <v>75</v>
      </c>
      <c r="C22" s="7" t="s">
        <v>54</v>
      </c>
      <c r="D22" s="7" t="s">
        <v>28</v>
      </c>
      <c r="E22" s="18">
        <v>129303</v>
      </c>
      <c r="F22" s="5" t="s">
        <v>42</v>
      </c>
      <c r="G22" s="20" t="s">
        <v>29</v>
      </c>
    </row>
    <row r="23" spans="1:7" x14ac:dyDescent="0.25">
      <c r="A23" s="57" t="s">
        <v>62</v>
      </c>
      <c r="B23" s="55" t="s">
        <v>74</v>
      </c>
      <c r="C23" s="7" t="s">
        <v>53</v>
      </c>
      <c r="D23" s="7" t="s">
        <v>58</v>
      </c>
      <c r="E23" s="18">
        <v>94729</v>
      </c>
      <c r="F23" s="5" t="s">
        <v>41</v>
      </c>
      <c r="G23" s="20" t="s">
        <v>34</v>
      </c>
    </row>
    <row r="24" spans="1:7" x14ac:dyDescent="0.25">
      <c r="A24" s="57" t="s">
        <v>62</v>
      </c>
      <c r="B24" s="55" t="s">
        <v>73</v>
      </c>
      <c r="C24" s="21" t="s">
        <v>51</v>
      </c>
      <c r="D24" s="21" t="s">
        <v>37</v>
      </c>
      <c r="E24" s="18">
        <v>10373</v>
      </c>
      <c r="F24" s="5" t="s">
        <v>40</v>
      </c>
      <c r="G24" s="20" t="s">
        <v>36</v>
      </c>
    </row>
    <row r="25" spans="1:7" x14ac:dyDescent="0.25">
      <c r="A25" s="57" t="s">
        <v>62</v>
      </c>
      <c r="B25" s="55" t="s">
        <v>72</v>
      </c>
      <c r="C25" s="8" t="s">
        <v>59</v>
      </c>
      <c r="D25" s="8" t="s">
        <v>28</v>
      </c>
      <c r="E25" s="18">
        <v>10374</v>
      </c>
      <c r="F25" s="5" t="s">
        <v>48</v>
      </c>
      <c r="G25" s="20" t="s">
        <v>35</v>
      </c>
    </row>
    <row r="26" spans="1:7" x14ac:dyDescent="0.25">
      <c r="A26" s="57" t="s">
        <v>62</v>
      </c>
      <c r="B26" s="55" t="s">
        <v>71</v>
      </c>
      <c r="C26" s="8" t="s">
        <v>55</v>
      </c>
      <c r="D26" s="56" t="s">
        <v>18</v>
      </c>
      <c r="E26" s="18">
        <v>27475</v>
      </c>
      <c r="F26" s="5" t="s">
        <v>31</v>
      </c>
      <c r="G26" s="20" t="s">
        <v>22</v>
      </c>
    </row>
    <row r="27" spans="1:7" x14ac:dyDescent="0.25">
      <c r="A27" s="57" t="s">
        <v>62</v>
      </c>
      <c r="B27" s="55" t="s">
        <v>70</v>
      </c>
      <c r="C27" s="8" t="s">
        <v>52</v>
      </c>
      <c r="D27" s="8" t="s">
        <v>25</v>
      </c>
      <c r="E27" s="18">
        <v>184740</v>
      </c>
      <c r="F27" s="5" t="s">
        <v>21</v>
      </c>
      <c r="G27" s="20" t="s">
        <v>24</v>
      </c>
    </row>
    <row r="28" spans="1:7" x14ac:dyDescent="0.25">
      <c r="A28" s="57" t="s">
        <v>62</v>
      </c>
      <c r="B28" s="55" t="s">
        <v>69</v>
      </c>
      <c r="C28" s="8" t="s">
        <v>53</v>
      </c>
      <c r="D28" s="8" t="s">
        <v>37</v>
      </c>
      <c r="E28" s="18">
        <v>103740</v>
      </c>
      <c r="F28" s="5" t="s">
        <v>43</v>
      </c>
      <c r="G28" s="20" t="s">
        <v>26</v>
      </c>
    </row>
    <row r="29" spans="1:7" ht="13" x14ac:dyDescent="0.3">
      <c r="A29" s="24" t="s">
        <v>38</v>
      </c>
      <c r="B29" s="25"/>
      <c r="C29" s="26"/>
      <c r="D29" s="27"/>
      <c r="E29" s="28">
        <f>SUM(E7:E28)</f>
        <v>1927544</v>
      </c>
      <c r="F29" s="29"/>
      <c r="G29" s="25"/>
    </row>
  </sheetData>
  <phoneticPr fontId="2" type="noConversion"/>
  <pageMargins left="0.75" right="0.75" top="1" bottom="1" header="0.5" footer="0.5"/>
  <pageSetup scale="88" orientation="landscape" r:id="rId1"/>
  <headerFooter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fitToPage="1"/>
  </sheetPr>
  <dimension ref="A1:N29"/>
  <sheetViews>
    <sheetView zoomScale="77" workbookViewId="0">
      <selection activeCell="K1" sqref="K1:K1048576"/>
    </sheetView>
  </sheetViews>
  <sheetFormatPr defaultRowHeight="12.5" x14ac:dyDescent="0.25"/>
  <cols>
    <col min="1" max="1" width="13.81640625" customWidth="1"/>
    <col min="2" max="2" width="16.08984375" customWidth="1"/>
    <col min="3" max="3" width="14.7265625" customWidth="1"/>
    <col min="4" max="5" width="15.26953125" customWidth="1"/>
    <col min="6" max="6" width="17.08984375" customWidth="1"/>
    <col min="7" max="10" width="15.26953125" customWidth="1"/>
    <col min="11" max="11" width="16.6328125" customWidth="1"/>
    <col min="12" max="14" width="15.26953125" customWidth="1"/>
  </cols>
  <sheetData>
    <row r="1" spans="1:14" ht="16.5" x14ac:dyDescent="0.45">
      <c r="A1" s="16"/>
      <c r="C1" s="2"/>
      <c r="D1" s="2"/>
      <c r="E1" s="2"/>
      <c r="F1" s="2"/>
      <c r="G1" s="2"/>
      <c r="H1" s="2"/>
      <c r="I1" s="2"/>
      <c r="J1" s="1"/>
      <c r="K1" s="1"/>
      <c r="L1" s="1"/>
      <c r="M1" s="1"/>
    </row>
    <row r="2" spans="1:14" ht="16.5" x14ac:dyDescent="0.45">
      <c r="A2" s="14" t="s">
        <v>39</v>
      </c>
      <c r="C2" s="2"/>
      <c r="D2" s="2"/>
      <c r="E2" s="2"/>
      <c r="F2" s="2"/>
      <c r="G2" s="2"/>
      <c r="H2" s="2"/>
      <c r="I2" s="2"/>
      <c r="J2" s="1"/>
      <c r="K2" s="1"/>
      <c r="L2" s="1"/>
      <c r="M2" s="1"/>
    </row>
    <row r="3" spans="1:14" ht="15.5" x14ac:dyDescent="0.45">
      <c r="A3" s="15"/>
      <c r="C3" s="2"/>
      <c r="D3" s="2"/>
      <c r="E3" s="2"/>
      <c r="F3" s="2"/>
      <c r="G3" s="2"/>
      <c r="H3" s="2"/>
      <c r="I3" s="2"/>
      <c r="J3" s="1"/>
      <c r="K3" s="1"/>
      <c r="L3" s="1"/>
      <c r="M3" s="1"/>
    </row>
    <row r="4" spans="1:14" ht="15.5" x14ac:dyDescent="0.45">
      <c r="A4" s="4"/>
      <c r="N4" s="1"/>
    </row>
    <row r="5" spans="1:14" ht="26.5" thickBot="1" x14ac:dyDescent="0.35">
      <c r="A5" s="49" t="s">
        <v>15</v>
      </c>
      <c r="B5" s="50" t="s">
        <v>0</v>
      </c>
      <c r="C5" s="51" t="s">
        <v>1</v>
      </c>
      <c r="D5" s="51" t="s">
        <v>2</v>
      </c>
      <c r="E5" s="51" t="s">
        <v>3</v>
      </c>
      <c r="F5" s="51" t="s">
        <v>4</v>
      </c>
      <c r="G5" s="51" t="s">
        <v>5</v>
      </c>
      <c r="H5" s="51" t="s">
        <v>6</v>
      </c>
      <c r="I5" s="51" t="s">
        <v>7</v>
      </c>
      <c r="J5" s="51" t="s">
        <v>8</v>
      </c>
      <c r="K5" s="51" t="s">
        <v>9</v>
      </c>
      <c r="L5" s="51" t="s">
        <v>10</v>
      </c>
      <c r="M5" s="52" t="s">
        <v>11</v>
      </c>
      <c r="N5" s="53" t="s">
        <v>17</v>
      </c>
    </row>
    <row r="6" spans="1:14" x14ac:dyDescent="0.25">
      <c r="A6" s="30">
        <v>0.9</v>
      </c>
      <c r="B6" s="31">
        <f>IF('Pipeline Input'!$G7 = "January",'Pipeline Calculations'!$N6,0)</f>
        <v>82800</v>
      </c>
      <c r="C6" s="32">
        <f>IF('Pipeline Input'!$G7 = "February",'Pipeline Calculations'!$N6,0)</f>
        <v>0</v>
      </c>
      <c r="D6" s="32">
        <f>IF('Pipeline Input'!$G7 = "March",'Pipeline Calculations'!$N6,0)</f>
        <v>0</v>
      </c>
      <c r="E6" s="32">
        <f>IF('Pipeline Input'!$G7 = "April",'Pipeline Calculations'!$N6,0)</f>
        <v>0</v>
      </c>
      <c r="F6" s="32">
        <f>IF('Pipeline Input'!$G7 = "May",'Pipeline Calculations'!$N6,0)</f>
        <v>0</v>
      </c>
      <c r="G6" s="32">
        <f>IF('Pipeline Input'!$G7 = "June",'Pipeline Calculations'!$N6,0)</f>
        <v>0</v>
      </c>
      <c r="H6" s="32">
        <f>IF('Pipeline Input'!$G7 = "July",'Pipeline Calculations'!$N6,0)</f>
        <v>0</v>
      </c>
      <c r="I6" s="32">
        <f>IF('Pipeline Input'!$G7 = "August",'Pipeline Calculations'!$N6,0)</f>
        <v>0</v>
      </c>
      <c r="J6" s="32">
        <f>IF('Pipeline Input'!$G7 = "September",'Pipeline Calculations'!$N6,0)</f>
        <v>0</v>
      </c>
      <c r="K6" s="32">
        <f>IF('Pipeline Input'!$G7 = "October",'Pipeline Calculations'!$N6,0)</f>
        <v>0</v>
      </c>
      <c r="L6" s="32">
        <f>IF('Pipeline Input'!$G7 = "November",'Pipeline Calculations'!$N6,0)</f>
        <v>0</v>
      </c>
      <c r="M6" s="32">
        <f>IF('Pipeline Input'!$G7 = "December",'Pipeline Calculations'!$N6,0)</f>
        <v>0</v>
      </c>
      <c r="N6" s="33">
        <f>'Pipeline Input'!E7*'Pipeline Calculations'!A6</f>
        <v>82800</v>
      </c>
    </row>
    <row r="7" spans="1:14" x14ac:dyDescent="0.25">
      <c r="A7" s="34">
        <v>0.1</v>
      </c>
      <c r="B7" s="31">
        <f>IF('Pipeline Input'!$G8 = "January",'Pipeline Calculations'!$N7,0)</f>
        <v>0</v>
      </c>
      <c r="C7" s="32">
        <v>7000</v>
      </c>
      <c r="D7" s="32">
        <f>IF('Pipeline Input'!$G8 = "March",'Pipeline Calculations'!$N7,0)</f>
        <v>0</v>
      </c>
      <c r="E7" s="32">
        <f>IF('Pipeline Input'!$G8 = "April",'Pipeline Calculations'!$N7,0)</f>
        <v>0</v>
      </c>
      <c r="F7" s="32">
        <f>IF('Pipeline Input'!$G8 = "May",'Pipeline Calculations'!$N7,0)</f>
        <v>0</v>
      </c>
      <c r="G7" s="32">
        <f>IF('Pipeline Input'!$G8 = "June",'Pipeline Calculations'!$N7,0)</f>
        <v>0</v>
      </c>
      <c r="H7" s="32">
        <f>IF('Pipeline Input'!$G8 = "July",'Pipeline Calculations'!$N7,0)</f>
        <v>0</v>
      </c>
      <c r="I7" s="32">
        <f>IF('Pipeline Input'!$G8 = "August",'Pipeline Calculations'!$N7,0)</f>
        <v>0</v>
      </c>
      <c r="J7" s="32">
        <f>IF('Pipeline Input'!$G8 = "September",'Pipeline Calculations'!$N7,0)</f>
        <v>0</v>
      </c>
      <c r="K7" s="32">
        <f>IF('Pipeline Input'!$G8 = "October",'Pipeline Calculations'!$N7,0)</f>
        <v>0</v>
      </c>
      <c r="L7" s="32">
        <f>IF('Pipeline Input'!$G8 = "November",'Pipeline Calculations'!$N7,0)</f>
        <v>0</v>
      </c>
      <c r="M7" s="32">
        <f>IF('Pipeline Input'!$G8 = "December",'Pipeline Calculations'!$N7,0)</f>
        <v>0</v>
      </c>
      <c r="N7" s="35">
        <f>'Pipeline Input'!E8*'Pipeline Calculations'!A7</f>
        <v>7523.2000000000007</v>
      </c>
    </row>
    <row r="8" spans="1:14" x14ac:dyDescent="0.25">
      <c r="A8" s="34">
        <v>0.2</v>
      </c>
      <c r="B8" s="31">
        <f>IF('Pipeline Input'!$G9 = "January",'Pipeline Calculations'!$N8,0)</f>
        <v>0</v>
      </c>
      <c r="C8" s="32">
        <f>IF('Pipeline Input'!$G9 = "February",'Pipeline Calculations'!$N8,0)</f>
        <v>0</v>
      </c>
      <c r="D8" s="32">
        <v>1500</v>
      </c>
      <c r="E8" s="32">
        <f>IF('Pipeline Input'!$G9 = "April",'Pipeline Calculations'!$N8,0)</f>
        <v>0</v>
      </c>
      <c r="F8" s="32">
        <f>IF('Pipeline Input'!$G9 = "May",'Pipeline Calculations'!$N8,0)</f>
        <v>0</v>
      </c>
      <c r="G8" s="32">
        <f>IF('Pipeline Input'!$G9 = "June",'Pipeline Calculations'!$N8,0)</f>
        <v>0</v>
      </c>
      <c r="H8" s="32">
        <f>IF('Pipeline Input'!$G9 = "July",'Pipeline Calculations'!$N8,0)</f>
        <v>0</v>
      </c>
      <c r="I8" s="32">
        <f>IF('Pipeline Input'!$G9 = "August",'Pipeline Calculations'!$N8,0)</f>
        <v>0</v>
      </c>
      <c r="J8" s="32">
        <f>IF('Pipeline Input'!$G9 = "September",'Pipeline Calculations'!$N8,0)</f>
        <v>0</v>
      </c>
      <c r="K8" s="32">
        <f>IF('Pipeline Input'!$G9 = "October",'Pipeline Calculations'!$N8,0)</f>
        <v>0</v>
      </c>
      <c r="L8" s="32">
        <f>IF('Pipeline Input'!$G9 = "November",'Pipeline Calculations'!$N8,0)</f>
        <v>0</v>
      </c>
      <c r="M8" s="32">
        <f>IF('Pipeline Input'!$G9 = "December",'Pipeline Calculations'!$N8,0)</f>
        <v>0</v>
      </c>
      <c r="N8" s="35">
        <f>'Pipeline Input'!E9*'Pipeline Calculations'!A8</f>
        <v>2396.2000000000003</v>
      </c>
    </row>
    <row r="9" spans="1:14" x14ac:dyDescent="0.25">
      <c r="A9" s="34">
        <v>0.3</v>
      </c>
      <c r="B9" s="31">
        <f>IF('Pipeline Input'!$G10 = "January",'Pipeline Calculations'!$N9,0)</f>
        <v>0</v>
      </c>
      <c r="C9" s="32">
        <f>IF('Pipeline Input'!$G10 = "February",'Pipeline Calculations'!$N9,0)</f>
        <v>0</v>
      </c>
      <c r="D9" s="32">
        <f>IF('Pipeline Input'!$G10 = "March",'Pipeline Calculations'!$N9,0)</f>
        <v>0</v>
      </c>
      <c r="E9" s="32">
        <v>22000</v>
      </c>
      <c r="F9" s="32">
        <f>IF('Pipeline Input'!$G10 = "May",'Pipeline Calculations'!$N9,0)</f>
        <v>0</v>
      </c>
      <c r="G9" s="32">
        <f>IF('Pipeline Input'!$G10 = "June",'Pipeline Calculations'!$N9,0)</f>
        <v>0</v>
      </c>
      <c r="H9" s="32">
        <f>IF('Pipeline Input'!$G10 = "July",'Pipeline Calculations'!$N9,0)</f>
        <v>0</v>
      </c>
      <c r="I9" s="32">
        <f>IF('Pipeline Input'!$G10 = "August",'Pipeline Calculations'!$N9,0)</f>
        <v>0</v>
      </c>
      <c r="J9" s="32">
        <f>IF('Pipeline Input'!$G10 = "September",'Pipeline Calculations'!$N9,0)</f>
        <v>0</v>
      </c>
      <c r="K9" s="32">
        <f>IF('Pipeline Input'!$G10 = "October",'Pipeline Calculations'!$N9,0)</f>
        <v>0</v>
      </c>
      <c r="L9" s="32">
        <f>IF('Pipeline Input'!$G10 = "November",'Pipeline Calculations'!$N9,0)</f>
        <v>0</v>
      </c>
      <c r="M9" s="32">
        <f>IF('Pipeline Input'!$G10 = "December",'Pipeline Calculations'!$N9,0)</f>
        <v>0</v>
      </c>
      <c r="N9" s="35">
        <f>'Pipeline Input'!E10*'Pipeline Calculations'!A9</f>
        <v>33621.9</v>
      </c>
    </row>
    <row r="10" spans="1:14" x14ac:dyDescent="0.25">
      <c r="A10" s="34">
        <v>0.4</v>
      </c>
      <c r="B10" s="31">
        <f>IF('Pipeline Input'!$G11 = "January",'Pipeline Calculations'!$N10,0)</f>
        <v>0</v>
      </c>
      <c r="C10" s="32">
        <f>IF('Pipeline Input'!$G11 = "February",'Pipeline Calculations'!$N10,0)</f>
        <v>0</v>
      </c>
      <c r="D10" s="32">
        <f>IF('Pipeline Input'!$G11 = "March",'Pipeline Calculations'!$N10,0)</f>
        <v>0</v>
      </c>
      <c r="E10" s="32">
        <f>IF('Pipeline Input'!$G11 = "April",'Pipeline Calculations'!$N10,0)</f>
        <v>0</v>
      </c>
      <c r="F10" s="32">
        <v>50000</v>
      </c>
      <c r="G10" s="32">
        <f>IF('Pipeline Input'!$G11 = "June",'Pipeline Calculations'!$N10,0)</f>
        <v>0</v>
      </c>
      <c r="H10" s="32">
        <f>IF('Pipeline Input'!$G11 = "July",'Pipeline Calculations'!$N10,0)</f>
        <v>0</v>
      </c>
      <c r="I10" s="32">
        <f>IF('Pipeline Input'!$G11 = "August",'Pipeline Calculations'!$N10,0)</f>
        <v>0</v>
      </c>
      <c r="J10" s="32">
        <f>IF('Pipeline Input'!$G11 = "September",'Pipeline Calculations'!$N10,0)</f>
        <v>0</v>
      </c>
      <c r="K10" s="32">
        <f>IF('Pipeline Input'!$G11 = "October",'Pipeline Calculations'!$N10,0)</f>
        <v>0</v>
      </c>
      <c r="L10" s="32">
        <f>IF('Pipeline Input'!$G11 = "November",'Pipeline Calculations'!$N10,0)</f>
        <v>0</v>
      </c>
      <c r="M10" s="32">
        <f>IF('Pipeline Input'!$G11 = "December",'Pipeline Calculations'!$N10,0)</f>
        <v>0</v>
      </c>
      <c r="N10" s="35">
        <f>'Pipeline Input'!E11*'Pipeline Calculations'!A10</f>
        <v>50404.4</v>
      </c>
    </row>
    <row r="11" spans="1:14" x14ac:dyDescent="0.25">
      <c r="A11" s="34">
        <v>0.5</v>
      </c>
      <c r="B11" s="31">
        <f>IF('Pipeline Input'!$G12 = "January",'Pipeline Calculations'!$N11,0)</f>
        <v>0</v>
      </c>
      <c r="C11" s="32">
        <f>IF('Pipeline Input'!$G12 = "February",'Pipeline Calculations'!$N11,0)</f>
        <v>0</v>
      </c>
      <c r="D11" s="32">
        <f>IF('Pipeline Input'!$G12 = "March",'Pipeline Calculations'!$N11,0)</f>
        <v>0</v>
      </c>
      <c r="E11" s="32">
        <f>IF('Pipeline Input'!$G12 = "April",'Pipeline Calculations'!$N11,0)</f>
        <v>0</v>
      </c>
      <c r="F11" s="32">
        <f>IF('Pipeline Input'!$G12 = "May",'Pipeline Calculations'!$N11,0)</f>
        <v>0</v>
      </c>
      <c r="G11" s="32">
        <f>IF('Pipeline Input'!$G12 = "June",'Pipeline Calculations'!$N11,0)</f>
        <v>49005</v>
      </c>
      <c r="H11" s="32">
        <f>IF('Pipeline Input'!$G12 = "July",'Pipeline Calculations'!$N11,0)</f>
        <v>0</v>
      </c>
      <c r="I11" s="32">
        <f>IF('Pipeline Input'!$G12 = "August",'Pipeline Calculations'!$N11,0)</f>
        <v>0</v>
      </c>
      <c r="J11" s="32">
        <f>IF('Pipeline Input'!$G12 = "September",'Pipeline Calculations'!$N11,0)</f>
        <v>0</v>
      </c>
      <c r="K11" s="32">
        <f>IF('Pipeline Input'!$G12 = "October",'Pipeline Calculations'!$N11,0)</f>
        <v>0</v>
      </c>
      <c r="L11" s="32">
        <f>IF('Pipeline Input'!$G12 = "November",'Pipeline Calculations'!$N11,0)</f>
        <v>0</v>
      </c>
      <c r="M11" s="32">
        <f>IF('Pipeline Input'!$G12 = "December",'Pipeline Calculations'!$N11,0)</f>
        <v>0</v>
      </c>
      <c r="N11" s="35">
        <f>'Pipeline Input'!E12*'Pipeline Calculations'!A11</f>
        <v>49005</v>
      </c>
    </row>
    <row r="12" spans="1:14" x14ac:dyDescent="0.25">
      <c r="A12" s="34">
        <v>0.6</v>
      </c>
      <c r="B12" s="31">
        <f>IF('Pipeline Input'!$G13 = "January",'Pipeline Calculations'!$N12,0)</f>
        <v>0</v>
      </c>
      <c r="C12" s="32">
        <f>IF('Pipeline Input'!$G13 = "February",'Pipeline Calculations'!$N12,0)</f>
        <v>0</v>
      </c>
      <c r="D12" s="32">
        <f>IF('Pipeline Input'!$G13 = "March",'Pipeline Calculations'!$N12,0)</f>
        <v>0</v>
      </c>
      <c r="E12" s="32">
        <f>IF('Pipeline Input'!$G13 = "April",'Pipeline Calculations'!$N12,0)</f>
        <v>0</v>
      </c>
      <c r="F12" s="32">
        <f>IF('Pipeline Input'!$G13 = "May",'Pipeline Calculations'!$N12,0)</f>
        <v>0</v>
      </c>
      <c r="G12" s="32">
        <f>IF('Pipeline Input'!$G13 = "June",'Pipeline Calculations'!$N12,0)</f>
        <v>0</v>
      </c>
      <c r="H12" s="32">
        <f>IF('Pipeline Input'!$G13 = "July",'Pipeline Calculations'!$N12,0)</f>
        <v>10321.199999999999</v>
      </c>
      <c r="I12" s="32">
        <f>IF('Pipeline Input'!$G13 = "August",'Pipeline Calculations'!$N12,0)</f>
        <v>0</v>
      </c>
      <c r="J12" s="32">
        <f>IF('Pipeline Input'!$G13 = "September",'Pipeline Calculations'!$N12,0)</f>
        <v>0</v>
      </c>
      <c r="K12" s="32">
        <f>IF('Pipeline Input'!$G13 = "October",'Pipeline Calculations'!$N12,0)</f>
        <v>0</v>
      </c>
      <c r="L12" s="32">
        <f>IF('Pipeline Input'!$G13 = "November",'Pipeline Calculations'!$N12,0)</f>
        <v>0</v>
      </c>
      <c r="M12" s="32">
        <f>IF('Pipeline Input'!$G13 = "December",'Pipeline Calculations'!$N12,0)</f>
        <v>0</v>
      </c>
      <c r="N12" s="35">
        <f>'Pipeline Input'!E13*'Pipeline Calculations'!A12</f>
        <v>10321.199999999999</v>
      </c>
    </row>
    <row r="13" spans="1:14" x14ac:dyDescent="0.25">
      <c r="A13" s="34">
        <v>0.7</v>
      </c>
      <c r="B13" s="31">
        <f>IF('Pipeline Input'!$G14 = "January",'Pipeline Calculations'!$N13,0)</f>
        <v>0</v>
      </c>
      <c r="C13" s="32">
        <f>IF('Pipeline Input'!$G14 = "February",'Pipeline Calculations'!$N13,0)</f>
        <v>0</v>
      </c>
      <c r="D13" s="32">
        <f>IF('Pipeline Input'!$G14 = "March",'Pipeline Calculations'!$N13,0)</f>
        <v>0</v>
      </c>
      <c r="E13" s="32">
        <f>IF('Pipeline Input'!$G14 = "April",'Pipeline Calculations'!$N13,0)</f>
        <v>0</v>
      </c>
      <c r="F13" s="32">
        <f>IF('Pipeline Input'!$G14 = "May",'Pipeline Calculations'!$N13,0)</f>
        <v>0</v>
      </c>
      <c r="G13" s="32">
        <f>IF('Pipeline Input'!$G14 = "June",'Pipeline Calculations'!$N13,0)</f>
        <v>0</v>
      </c>
      <c r="H13" s="32">
        <f>IF('Pipeline Input'!$G14 = "July",'Pipeline Calculations'!$N13,0)</f>
        <v>0</v>
      </c>
      <c r="I13" s="32">
        <f>IF('Pipeline Input'!$G14 = "August",'Pipeline Calculations'!$N13,0)</f>
        <v>78981</v>
      </c>
      <c r="J13" s="32">
        <f>IF('Pipeline Input'!$G14 = "September",'Pipeline Calculations'!$N13,0)</f>
        <v>0</v>
      </c>
      <c r="K13" s="32">
        <f>IF('Pipeline Input'!$G14 = "October",'Pipeline Calculations'!$N13,0)</f>
        <v>0</v>
      </c>
      <c r="L13" s="32">
        <f>IF('Pipeline Input'!$G14 = "November",'Pipeline Calculations'!$N13,0)</f>
        <v>0</v>
      </c>
      <c r="M13" s="32">
        <f>IF('Pipeline Input'!$G14 = "December",'Pipeline Calculations'!$N13,0)</f>
        <v>0</v>
      </c>
      <c r="N13" s="35">
        <f>'Pipeline Input'!E14*'Pipeline Calculations'!A13</f>
        <v>78981</v>
      </c>
    </row>
    <row r="14" spans="1:14" x14ac:dyDescent="0.25">
      <c r="A14" s="34">
        <v>0.8</v>
      </c>
      <c r="B14" s="31">
        <f>IF('Pipeline Input'!$G15 = "January",'Pipeline Calculations'!$N14,0)</f>
        <v>0</v>
      </c>
      <c r="C14" s="32">
        <f>IF('Pipeline Input'!$G15 = "February",'Pipeline Calculations'!$N14,0)</f>
        <v>0</v>
      </c>
      <c r="D14" s="32">
        <f>IF('Pipeline Input'!$G15 = "March",'Pipeline Calculations'!$N14,0)</f>
        <v>0</v>
      </c>
      <c r="E14" s="32">
        <f>IF('Pipeline Input'!$G15 = "April",'Pipeline Calculations'!$N14,0)</f>
        <v>0</v>
      </c>
      <c r="F14" s="32">
        <f>IF('Pipeline Input'!$G15 = "May",'Pipeline Calculations'!$N14,0)</f>
        <v>0</v>
      </c>
      <c r="G14" s="32">
        <f>IF('Pipeline Input'!$G15 = "June",'Pipeline Calculations'!$N14,0)</f>
        <v>0</v>
      </c>
      <c r="H14" s="32">
        <f>IF('Pipeline Input'!$G15 = "July",'Pipeline Calculations'!$N14,0)</f>
        <v>0</v>
      </c>
      <c r="I14" s="32">
        <f>IF('Pipeline Input'!$G15 = "August",'Pipeline Calculations'!$N14,0)</f>
        <v>0</v>
      </c>
      <c r="J14" s="32">
        <f>IF('Pipeline Input'!$G15 = "September",'Pipeline Calculations'!$N14,0)</f>
        <v>98400.8</v>
      </c>
      <c r="K14" s="32">
        <f>IF('Pipeline Input'!$G15 = "October",'Pipeline Calculations'!$N14,0)</f>
        <v>0</v>
      </c>
      <c r="L14" s="32">
        <f>IF('Pipeline Input'!$G15 = "November",'Pipeline Calculations'!$N14,0)</f>
        <v>0</v>
      </c>
      <c r="M14" s="32">
        <f>IF('Pipeline Input'!$G15 = "December",'Pipeline Calculations'!$N14,0)</f>
        <v>0</v>
      </c>
      <c r="N14" s="35">
        <f>'Pipeline Input'!E15*'Pipeline Calculations'!A14</f>
        <v>98400.8</v>
      </c>
    </row>
    <row r="15" spans="1:14" x14ac:dyDescent="0.25">
      <c r="A15" s="34">
        <v>0.9</v>
      </c>
      <c r="B15" s="31">
        <f>IF('Pipeline Input'!$G16 = "January",'Pipeline Calculations'!$N15,0)</f>
        <v>0</v>
      </c>
      <c r="C15" s="32">
        <f>IF('Pipeline Input'!$G16 = "February",'Pipeline Calculations'!$N15,0)</f>
        <v>0</v>
      </c>
      <c r="D15" s="32">
        <f>IF('Pipeline Input'!$G16 = "March",'Pipeline Calculations'!$N15,0)</f>
        <v>0</v>
      </c>
      <c r="E15" s="32">
        <f>IF('Pipeline Input'!$G16 = "April",'Pipeline Calculations'!$N15,0)</f>
        <v>0</v>
      </c>
      <c r="F15" s="32">
        <f>IF('Pipeline Input'!$G16 = "May",'Pipeline Calculations'!$N15,0)</f>
        <v>0</v>
      </c>
      <c r="G15" s="32">
        <f>IF('Pipeline Input'!$G16 = "June",'Pipeline Calculations'!$N15,0)</f>
        <v>0</v>
      </c>
      <c r="H15" s="32">
        <f>IF('Pipeline Input'!$G16 = "July",'Pipeline Calculations'!$N15,0)</f>
        <v>0</v>
      </c>
      <c r="I15" s="32">
        <f>IF('Pipeline Input'!$G16 = "August",'Pipeline Calculations'!$N15,0)</f>
        <v>0</v>
      </c>
      <c r="J15" s="32">
        <f>IF('Pipeline Input'!$G16 = "September",'Pipeline Calculations'!$N15,0)</f>
        <v>0</v>
      </c>
      <c r="K15" s="32">
        <f>IF('Pipeline Input'!$G16 = "October",'Pipeline Calculations'!$N15,0)</f>
        <v>119898.90000000001</v>
      </c>
      <c r="L15" s="32">
        <f>IF('Pipeline Input'!$G16 = "November",'Pipeline Calculations'!$N15,0)</f>
        <v>0</v>
      </c>
      <c r="M15" s="32">
        <f>IF('Pipeline Input'!$G16 = "December",'Pipeline Calculations'!$N15,0)</f>
        <v>0</v>
      </c>
      <c r="N15" s="35">
        <f>'Pipeline Input'!E16*'Pipeline Calculations'!A15</f>
        <v>119898.90000000001</v>
      </c>
    </row>
    <row r="16" spans="1:14" x14ac:dyDescent="0.25">
      <c r="A16" s="34">
        <v>0.2</v>
      </c>
      <c r="B16" s="31">
        <f>IF('Pipeline Input'!$G17 = "January",'Pipeline Calculations'!$N16,0)</f>
        <v>0</v>
      </c>
      <c r="C16" s="32">
        <f>IF('Pipeline Input'!$G17 = "February",'Pipeline Calculations'!$N16,0)</f>
        <v>0</v>
      </c>
      <c r="D16" s="32">
        <f>IF('Pipeline Input'!$G17 = "March",'Pipeline Calculations'!$N16,0)</f>
        <v>0</v>
      </c>
      <c r="E16" s="32">
        <f>IF('Pipeline Input'!$G17 = "April",'Pipeline Calculations'!$N16,0)</f>
        <v>0</v>
      </c>
      <c r="F16" s="32">
        <f>IF('Pipeline Input'!$G17 = "May",'Pipeline Calculations'!$N16,0)</f>
        <v>0</v>
      </c>
      <c r="G16" s="32">
        <f>IF('Pipeline Input'!$G17 = "June",'Pipeline Calculations'!$N16,0)</f>
        <v>0</v>
      </c>
      <c r="H16" s="32">
        <f>IF('Pipeline Input'!$G17 = "July",'Pipeline Calculations'!$N16,0)</f>
        <v>0</v>
      </c>
      <c r="I16" s="32">
        <f>IF('Pipeline Input'!$G17 = "August",'Pipeline Calculations'!$N16,0)</f>
        <v>0</v>
      </c>
      <c r="J16" s="32">
        <f>IF('Pipeline Input'!$G17 = "September",'Pipeline Calculations'!$N16,0)</f>
        <v>0</v>
      </c>
      <c r="K16" s="32">
        <f>IF('Pipeline Input'!$G17 = "October",'Pipeline Calculations'!$N16,0)</f>
        <v>0</v>
      </c>
      <c r="L16" s="32">
        <f>IF('Pipeline Input'!$G17 = "November",'Pipeline Calculations'!$N16,0)</f>
        <v>18745.400000000001</v>
      </c>
      <c r="M16" s="32">
        <f>IF('Pipeline Input'!$G17 = "December",'Pipeline Calculations'!$N16,0)</f>
        <v>0</v>
      </c>
      <c r="N16" s="35">
        <f>'Pipeline Input'!E17*'Pipeline Calculations'!A16</f>
        <v>18745.400000000001</v>
      </c>
    </row>
    <row r="17" spans="1:14" x14ac:dyDescent="0.25">
      <c r="A17" s="34">
        <v>1</v>
      </c>
      <c r="B17" s="31">
        <f>IF('Pipeline Input'!$G18 = "January",'Pipeline Calculations'!$N17,0)</f>
        <v>0</v>
      </c>
      <c r="C17" s="32">
        <f>IF('Pipeline Input'!$G18 = "February",'Pipeline Calculations'!$N17,0)</f>
        <v>0</v>
      </c>
      <c r="D17" s="32">
        <f>IF('Pipeline Input'!$G18 = "March",'Pipeline Calculations'!$N17,0)</f>
        <v>0</v>
      </c>
      <c r="E17" s="32">
        <f>IF('Pipeline Input'!$G18 = "April",'Pipeline Calculations'!$N17,0)</f>
        <v>0</v>
      </c>
      <c r="F17" s="32">
        <f>IF('Pipeline Input'!$G18 = "May",'Pipeline Calculations'!$N17,0)</f>
        <v>0</v>
      </c>
      <c r="G17" s="32">
        <f>IF('Pipeline Input'!$G18 = "June",'Pipeline Calculations'!$N17,0)</f>
        <v>0</v>
      </c>
      <c r="H17" s="32">
        <f>IF('Pipeline Input'!$G18 = "July",'Pipeline Calculations'!$N17,0)</f>
        <v>0</v>
      </c>
      <c r="I17" s="32">
        <f>IF('Pipeline Input'!$G18 = "August",'Pipeline Calculations'!$N17,0)</f>
        <v>0</v>
      </c>
      <c r="J17" s="32">
        <f>IF('Pipeline Input'!$G18 = "September",'Pipeline Calculations'!$N17,0)</f>
        <v>0</v>
      </c>
      <c r="K17" s="32">
        <f>IF('Pipeline Input'!$G18 = "October",'Pipeline Calculations'!$N17,0)</f>
        <v>0</v>
      </c>
      <c r="L17" s="32">
        <f>IF('Pipeline Input'!$G18 = "November",'Pipeline Calculations'!$N17,0)</f>
        <v>0</v>
      </c>
      <c r="M17" s="32">
        <f>IF('Pipeline Input'!$G18 = "December",'Pipeline Calculations'!$N17,0)</f>
        <v>93927</v>
      </c>
      <c r="N17" s="35">
        <f>'Pipeline Input'!E18*'Pipeline Calculations'!A17</f>
        <v>93927</v>
      </c>
    </row>
    <row r="18" spans="1:14" x14ac:dyDescent="0.25">
      <c r="A18" s="34">
        <v>0.1</v>
      </c>
      <c r="B18" s="31">
        <f>IF('Pipeline Input'!$G19 = "January",'Pipeline Calculations'!$N18,0)</f>
        <v>6482.9000000000005</v>
      </c>
      <c r="C18" s="32">
        <f>IF('Pipeline Input'!$G19 = "February",'Pipeline Calculations'!$N18,0)</f>
        <v>0</v>
      </c>
      <c r="D18" s="32">
        <f>IF('Pipeline Input'!$G19 = "March",'Pipeline Calculations'!$N18,0)</f>
        <v>0</v>
      </c>
      <c r="E18" s="32">
        <f>IF('Pipeline Input'!$G19 = "April",'Pipeline Calculations'!$N18,0)</f>
        <v>0</v>
      </c>
      <c r="F18" s="32">
        <f>IF('Pipeline Input'!$G19 = "May",'Pipeline Calculations'!$N18,0)</f>
        <v>0</v>
      </c>
      <c r="G18" s="32">
        <f>IF('Pipeline Input'!$G19 = "June",'Pipeline Calculations'!$N18,0)</f>
        <v>0</v>
      </c>
      <c r="H18" s="32">
        <f>IF('Pipeline Input'!$G19 = "July",'Pipeline Calculations'!$N18,0)</f>
        <v>0</v>
      </c>
      <c r="I18" s="32">
        <f>IF('Pipeline Input'!$G19 = "August",'Pipeline Calculations'!$N18,0)</f>
        <v>0</v>
      </c>
      <c r="J18" s="32">
        <f>IF('Pipeline Input'!$G19 = "September",'Pipeline Calculations'!$N18,0)</f>
        <v>0</v>
      </c>
      <c r="K18" s="32">
        <f>IF('Pipeline Input'!$G19 = "October",'Pipeline Calculations'!$N18,0)</f>
        <v>0</v>
      </c>
      <c r="L18" s="32">
        <f>IF('Pipeline Input'!$G19 = "November",'Pipeline Calculations'!$N18,0)</f>
        <v>0</v>
      </c>
      <c r="M18" s="32">
        <f>IF('Pipeline Input'!$G19 = "December",'Pipeline Calculations'!$N18,0)</f>
        <v>0</v>
      </c>
      <c r="N18" s="35">
        <f>'Pipeline Input'!E19*'Pipeline Calculations'!A18</f>
        <v>6482.9000000000005</v>
      </c>
    </row>
    <row r="19" spans="1:14" x14ac:dyDescent="0.25">
      <c r="A19" s="34">
        <v>0.3</v>
      </c>
      <c r="B19" s="31">
        <f>IF('Pipeline Input'!$G20 = "January",'Pipeline Calculations'!$N19,0)</f>
        <v>0</v>
      </c>
      <c r="C19" s="32">
        <f>IF('Pipeline Input'!$G20 = "February",'Pipeline Calculations'!$N19,0)</f>
        <v>0</v>
      </c>
      <c r="D19" s="32">
        <f>IF('Pipeline Input'!$G20 = "March",'Pipeline Calculations'!$N19,0)</f>
        <v>5978.7</v>
      </c>
      <c r="E19" s="32">
        <f>IF('Pipeline Input'!$G20 = "April",'Pipeline Calculations'!$N19,0)</f>
        <v>0</v>
      </c>
      <c r="F19" s="32">
        <f>IF('Pipeline Input'!$G20 = "May",'Pipeline Calculations'!$N19,0)</f>
        <v>0</v>
      </c>
      <c r="G19" s="32">
        <f>IF('Pipeline Input'!$G20 = "June",'Pipeline Calculations'!$N19,0)</f>
        <v>0</v>
      </c>
      <c r="H19" s="32">
        <f>IF('Pipeline Input'!$G20 = "July",'Pipeline Calculations'!$N19,0)</f>
        <v>0</v>
      </c>
      <c r="I19" s="32">
        <f>IF('Pipeline Input'!$G20 = "August",'Pipeline Calculations'!$N19,0)</f>
        <v>0</v>
      </c>
      <c r="J19" s="32">
        <f>IF('Pipeline Input'!$G20 = "September",'Pipeline Calculations'!$N19,0)</f>
        <v>0</v>
      </c>
      <c r="K19" s="32">
        <f>IF('Pipeline Input'!$G20 = "October",'Pipeline Calculations'!$N19,0)</f>
        <v>0</v>
      </c>
      <c r="L19" s="32">
        <f>IF('Pipeline Input'!$G20 = "November",'Pipeline Calculations'!$N19,0)</f>
        <v>0</v>
      </c>
      <c r="M19" s="32">
        <f>IF('Pipeline Input'!$G20 = "December",'Pipeline Calculations'!$N19,0)</f>
        <v>0</v>
      </c>
      <c r="N19" s="35">
        <f>'Pipeline Input'!E20*'Pipeline Calculations'!A19</f>
        <v>5978.7</v>
      </c>
    </row>
    <row r="20" spans="1:14" x14ac:dyDescent="0.25">
      <c r="A20" s="34">
        <v>0.6</v>
      </c>
      <c r="B20" s="31">
        <f>IF('Pipeline Input'!$G21 = "January",'Pipeline Calculations'!$N20,0)</f>
        <v>0</v>
      </c>
      <c r="C20" s="32">
        <f>IF('Pipeline Input'!$G21 = "February",'Pipeline Calculations'!$N20,0)</f>
        <v>0</v>
      </c>
      <c r="D20" s="32">
        <f>IF('Pipeline Input'!$G21 = "March",'Pipeline Calculations'!$N20,0)</f>
        <v>0</v>
      </c>
      <c r="E20" s="32">
        <f>IF('Pipeline Input'!$G21 = "April",'Pipeline Calculations'!$N20,0)</f>
        <v>0</v>
      </c>
      <c r="F20" s="32">
        <f>IF('Pipeline Input'!$G21 = "May",'Pipeline Calculations'!$N20,0)</f>
        <v>115702.2</v>
      </c>
      <c r="G20" s="32">
        <f>IF('Pipeline Input'!$G21 = "June",'Pipeline Calculations'!$N20,0)</f>
        <v>0</v>
      </c>
      <c r="H20" s="32">
        <f>IF('Pipeline Input'!$G21 = "July",'Pipeline Calculations'!$N20,0)</f>
        <v>0</v>
      </c>
      <c r="I20" s="32">
        <f>IF('Pipeline Input'!$G21 = "August",'Pipeline Calculations'!$N20,0)</f>
        <v>0</v>
      </c>
      <c r="J20" s="32">
        <f>IF('Pipeline Input'!$G21 = "September",'Pipeline Calculations'!$N20,0)</f>
        <v>0</v>
      </c>
      <c r="K20" s="32">
        <f>IF('Pipeline Input'!$G21 = "October",'Pipeline Calculations'!$N20,0)</f>
        <v>0</v>
      </c>
      <c r="L20" s="32">
        <f>IF('Pipeline Input'!$G21 = "November",'Pipeline Calculations'!$N20,0)</f>
        <v>0</v>
      </c>
      <c r="M20" s="32">
        <f>IF('Pipeline Input'!$G21 = "December",'Pipeline Calculations'!$N20,0)</f>
        <v>0</v>
      </c>
      <c r="N20" s="35">
        <f>'Pipeline Input'!E21*'Pipeline Calculations'!A20</f>
        <v>115702.2</v>
      </c>
    </row>
    <row r="21" spans="1:14" x14ac:dyDescent="0.25">
      <c r="A21" s="34">
        <v>0.3</v>
      </c>
      <c r="B21" s="31">
        <f>IF('Pipeline Input'!$G22 = "January",'Pipeline Calculations'!$N21,0)</f>
        <v>0</v>
      </c>
      <c r="C21" s="32">
        <f>IF('Pipeline Input'!$G22 = "February",'Pipeline Calculations'!$N21,0)</f>
        <v>0</v>
      </c>
      <c r="D21" s="32">
        <f>IF('Pipeline Input'!$G22 = "March",'Pipeline Calculations'!$N21,0)</f>
        <v>0</v>
      </c>
      <c r="E21" s="32">
        <f>IF('Pipeline Input'!$G22 = "April",'Pipeline Calculations'!$N21,0)</f>
        <v>0</v>
      </c>
      <c r="F21" s="32">
        <f>IF('Pipeline Input'!$G22 = "May",'Pipeline Calculations'!$N21,0)</f>
        <v>0</v>
      </c>
      <c r="G21" s="32">
        <f>IF('Pipeline Input'!$G22 = "June",'Pipeline Calculations'!$N21,0)</f>
        <v>38790.9</v>
      </c>
      <c r="H21" s="32">
        <f>IF('Pipeline Input'!$G22 = "July",'Pipeline Calculations'!$N21,0)</f>
        <v>0</v>
      </c>
      <c r="I21" s="32">
        <f>IF('Pipeline Input'!$G22 = "August",'Pipeline Calculations'!$N21,0)</f>
        <v>0</v>
      </c>
      <c r="J21" s="32">
        <f>IF('Pipeline Input'!$G22 = "September",'Pipeline Calculations'!$N21,0)</f>
        <v>0</v>
      </c>
      <c r="K21" s="32">
        <f>IF('Pipeline Input'!$G22 = "October",'Pipeline Calculations'!$N21,0)</f>
        <v>0</v>
      </c>
      <c r="L21" s="32">
        <f>IF('Pipeline Input'!$G22 = "November",'Pipeline Calculations'!$N21,0)</f>
        <v>0</v>
      </c>
      <c r="M21" s="32">
        <f>IF('Pipeline Input'!$G22 = "December",'Pipeline Calculations'!$N21,0)</f>
        <v>0</v>
      </c>
      <c r="N21" s="35">
        <f>'Pipeline Input'!E22*'Pipeline Calculations'!A21</f>
        <v>38790.9</v>
      </c>
    </row>
    <row r="22" spans="1:14" x14ac:dyDescent="0.25">
      <c r="A22" s="34">
        <v>0.5</v>
      </c>
      <c r="B22" s="31">
        <f>IF('Pipeline Input'!$G23 = "January",'Pipeline Calculations'!$N22,0)</f>
        <v>0</v>
      </c>
      <c r="C22" s="32">
        <f>IF('Pipeline Input'!$G23 = "February",'Pipeline Calculations'!$N22,0)</f>
        <v>0</v>
      </c>
      <c r="D22" s="32">
        <f>IF('Pipeline Input'!$G23 = "March",'Pipeline Calculations'!$N22,0)</f>
        <v>0</v>
      </c>
      <c r="E22" s="32">
        <f>IF('Pipeline Input'!$G23 = "April",'Pipeline Calculations'!$N22,0)</f>
        <v>0</v>
      </c>
      <c r="F22" s="32">
        <f>IF('Pipeline Input'!$G23 = "May",'Pipeline Calculations'!$N22,0)</f>
        <v>0</v>
      </c>
      <c r="G22" s="32">
        <f>IF('Pipeline Input'!$G23 = "June",'Pipeline Calculations'!$N22,0)</f>
        <v>0</v>
      </c>
      <c r="H22" s="32">
        <f>IF('Pipeline Input'!$G23 = "July",'Pipeline Calculations'!$N22,0)</f>
        <v>0</v>
      </c>
      <c r="I22" s="32">
        <f>IF('Pipeline Input'!$G23 = "August",'Pipeline Calculations'!$N22,0)</f>
        <v>0</v>
      </c>
      <c r="J22" s="32">
        <f>IF('Pipeline Input'!$G23 = "September",'Pipeline Calculations'!$N22,0)</f>
        <v>0</v>
      </c>
      <c r="K22" s="32">
        <f>IF('Pipeline Input'!$G23 = "October",'Pipeline Calculations'!$N22,0)</f>
        <v>47364.5</v>
      </c>
      <c r="L22" s="32">
        <f>IF('Pipeline Input'!$G23 = "November",'Pipeline Calculations'!$N22,0)</f>
        <v>0</v>
      </c>
      <c r="M22" s="32">
        <f>IF('Pipeline Input'!$G23 = "December",'Pipeline Calculations'!$N22,0)</f>
        <v>0</v>
      </c>
      <c r="N22" s="35">
        <f>'Pipeline Input'!E23*'Pipeline Calculations'!A22</f>
        <v>47364.5</v>
      </c>
    </row>
    <row r="23" spans="1:14" x14ac:dyDescent="0.25">
      <c r="A23" s="34">
        <v>0.6</v>
      </c>
      <c r="B23" s="31">
        <f>IF('Pipeline Input'!$G24 = "January",'Pipeline Calculations'!$N23,0)</f>
        <v>0</v>
      </c>
      <c r="C23" s="32">
        <f>IF('Pipeline Input'!$G24 = "February",'Pipeline Calculations'!$N23,0)</f>
        <v>0</v>
      </c>
      <c r="D23" s="32">
        <f>IF('Pipeline Input'!$G24 = "March",'Pipeline Calculations'!$N23,0)</f>
        <v>0</v>
      </c>
      <c r="E23" s="32">
        <f>IF('Pipeline Input'!$G24 = "April",'Pipeline Calculations'!$N23,0)</f>
        <v>0</v>
      </c>
      <c r="F23" s="32">
        <f>IF('Pipeline Input'!$G24 = "May",'Pipeline Calculations'!$N23,0)</f>
        <v>0</v>
      </c>
      <c r="G23" s="32">
        <f>IF('Pipeline Input'!$G24 = "June",'Pipeline Calculations'!$N23,0)</f>
        <v>0</v>
      </c>
      <c r="H23" s="32">
        <f>IF('Pipeline Input'!$G24 = "July",'Pipeline Calculations'!$N23,0)</f>
        <v>0</v>
      </c>
      <c r="I23" s="32">
        <f>IF('Pipeline Input'!$G24 = "August",'Pipeline Calculations'!$N23,0)</f>
        <v>0</v>
      </c>
      <c r="J23" s="32">
        <f>IF('Pipeline Input'!$G24 = "September",'Pipeline Calculations'!$N23,0)</f>
        <v>0</v>
      </c>
      <c r="K23" s="32">
        <f>IF('Pipeline Input'!$G24 = "October",'Pipeline Calculations'!$N23,0)</f>
        <v>0</v>
      </c>
      <c r="L23" s="32">
        <f>IF('Pipeline Input'!$G24 = "November",'Pipeline Calculations'!$N23,0)</f>
        <v>0</v>
      </c>
      <c r="M23" s="32">
        <f>IF('Pipeline Input'!$G24 = "December",'Pipeline Calculations'!$N23,0)</f>
        <v>6223.8</v>
      </c>
      <c r="N23" s="35">
        <f>'Pipeline Input'!E24*'Pipeline Calculations'!A23</f>
        <v>6223.8</v>
      </c>
    </row>
    <row r="24" spans="1:14" x14ac:dyDescent="0.25">
      <c r="A24" s="34">
        <v>0.7</v>
      </c>
      <c r="B24" s="31">
        <f>IF('Pipeline Input'!$G25 = "January",'Pipeline Calculations'!$N24,0)</f>
        <v>0</v>
      </c>
      <c r="C24" s="32">
        <f>IF('Pipeline Input'!$G25 = "February",'Pipeline Calculations'!$N24,0)</f>
        <v>0</v>
      </c>
      <c r="D24" s="32">
        <f>IF('Pipeline Input'!$G25 = "March",'Pipeline Calculations'!$N24,0)</f>
        <v>0</v>
      </c>
      <c r="E24" s="32">
        <f>IF('Pipeline Input'!$G25 = "April",'Pipeline Calculations'!$N24,0)</f>
        <v>0</v>
      </c>
      <c r="F24" s="32">
        <f>IF('Pipeline Input'!$G25 = "May",'Pipeline Calculations'!$N24,0)</f>
        <v>0</v>
      </c>
      <c r="G24" s="32">
        <f>IF('Pipeline Input'!$G25 = "June",'Pipeline Calculations'!$N24,0)</f>
        <v>0</v>
      </c>
      <c r="H24" s="32">
        <f>IF('Pipeline Input'!$G25 = "July",'Pipeline Calculations'!$N24,0)</f>
        <v>0</v>
      </c>
      <c r="I24" s="32">
        <f>IF('Pipeline Input'!$G25 = "August",'Pipeline Calculations'!$N24,0)</f>
        <v>0</v>
      </c>
      <c r="J24" s="32">
        <f>IF('Pipeline Input'!$G25 = "September",'Pipeline Calculations'!$N24,0)</f>
        <v>0</v>
      </c>
      <c r="K24" s="32">
        <f>IF('Pipeline Input'!$G25 = "October",'Pipeline Calculations'!$N24,0)</f>
        <v>0</v>
      </c>
      <c r="L24" s="32">
        <f>IF('Pipeline Input'!$G25 = "November",'Pipeline Calculations'!$N24,0)</f>
        <v>7261.7999999999993</v>
      </c>
      <c r="M24" s="32">
        <f>IF('Pipeline Input'!$G25 = "December",'Pipeline Calculations'!$N24,0)</f>
        <v>0</v>
      </c>
      <c r="N24" s="35">
        <f>'Pipeline Input'!E25*'Pipeline Calculations'!A24</f>
        <v>7261.7999999999993</v>
      </c>
    </row>
    <row r="25" spans="1:14" x14ac:dyDescent="0.25">
      <c r="A25" s="34">
        <v>0.9</v>
      </c>
      <c r="B25" s="31">
        <f>IF('Pipeline Input'!$G26 = "January",'Pipeline Calculations'!$N25,0)</f>
        <v>0</v>
      </c>
      <c r="C25" s="32">
        <f>IF('Pipeline Input'!$G26 = "February",'Pipeline Calculations'!$N25,0)</f>
        <v>24727.5</v>
      </c>
      <c r="D25" s="32">
        <f>IF('Pipeline Input'!$G26 = "March",'Pipeline Calculations'!$N25,0)</f>
        <v>0</v>
      </c>
      <c r="E25" s="32">
        <f>IF('Pipeline Input'!$G26 = "April",'Pipeline Calculations'!$N25,0)</f>
        <v>0</v>
      </c>
      <c r="F25" s="32">
        <f>IF('Pipeline Input'!$G26 = "May",'Pipeline Calculations'!$N25,0)</f>
        <v>0</v>
      </c>
      <c r="G25" s="32">
        <f>IF('Pipeline Input'!$G26 = "June",'Pipeline Calculations'!$N25,0)</f>
        <v>0</v>
      </c>
      <c r="H25" s="32">
        <f>IF('Pipeline Input'!$G26 = "July",'Pipeline Calculations'!$N25,0)</f>
        <v>0</v>
      </c>
      <c r="I25" s="32">
        <f>IF('Pipeline Input'!$G26 = "August",'Pipeline Calculations'!$N25,0)</f>
        <v>0</v>
      </c>
      <c r="J25" s="32">
        <f>IF('Pipeline Input'!$G26 = "September",'Pipeline Calculations'!$N25,0)</f>
        <v>0</v>
      </c>
      <c r="K25" s="32">
        <f>IF('Pipeline Input'!$G26 = "October",'Pipeline Calculations'!$N25,0)</f>
        <v>0</v>
      </c>
      <c r="L25" s="32">
        <f>IF('Pipeline Input'!$G26 = "November",'Pipeline Calculations'!$N25,0)</f>
        <v>0</v>
      </c>
      <c r="M25" s="32">
        <f>IF('Pipeline Input'!$G26 = "December",'Pipeline Calculations'!$N25,0)</f>
        <v>0</v>
      </c>
      <c r="N25" s="35">
        <f>'Pipeline Input'!E26*'Pipeline Calculations'!A25</f>
        <v>24727.5</v>
      </c>
    </row>
    <row r="26" spans="1:14" x14ac:dyDescent="0.25">
      <c r="A26" s="34">
        <v>1</v>
      </c>
      <c r="B26" s="31">
        <f>IF('Pipeline Input'!$G27 = "January",'Pipeline Calculations'!$N26,0)</f>
        <v>0</v>
      </c>
      <c r="C26" s="32">
        <f>IF('Pipeline Input'!$G27 = "February",'Pipeline Calculations'!$N26,0)</f>
        <v>0</v>
      </c>
      <c r="D26" s="32">
        <f>IF('Pipeline Input'!$G27 = "March",'Pipeline Calculations'!$N26,0)</f>
        <v>184740</v>
      </c>
      <c r="E26" s="32">
        <f>IF('Pipeline Input'!$G27 = "April",'Pipeline Calculations'!$N26,0)</f>
        <v>0</v>
      </c>
      <c r="F26" s="32">
        <f>IF('Pipeline Input'!$G27 = "May",'Pipeline Calculations'!$N26,0)</f>
        <v>0</v>
      </c>
      <c r="G26" s="32">
        <f>IF('Pipeline Input'!$G27 = "June",'Pipeline Calculations'!$N26,0)</f>
        <v>0</v>
      </c>
      <c r="H26" s="32">
        <f>IF('Pipeline Input'!$G27 = "July",'Pipeline Calculations'!$N26,0)</f>
        <v>0</v>
      </c>
      <c r="I26" s="32">
        <f>IF('Pipeline Input'!$G27 = "August",'Pipeline Calculations'!$N26,0)</f>
        <v>0</v>
      </c>
      <c r="J26" s="32">
        <f>IF('Pipeline Input'!$G27 = "September",'Pipeline Calculations'!$N26,0)</f>
        <v>0</v>
      </c>
      <c r="K26" s="32">
        <f>IF('Pipeline Input'!$G27 = "October",'Pipeline Calculations'!$N26,0)</f>
        <v>0</v>
      </c>
      <c r="L26" s="32">
        <f>IF('Pipeline Input'!$G27 = "November",'Pipeline Calculations'!$N26,0)</f>
        <v>0</v>
      </c>
      <c r="M26" s="32">
        <f>IF('Pipeline Input'!$G27 = "December",'Pipeline Calculations'!$N26,0)</f>
        <v>0</v>
      </c>
      <c r="N26" s="35">
        <f>'Pipeline Input'!E27*'Pipeline Calculations'!A26</f>
        <v>184740</v>
      </c>
    </row>
    <row r="27" spans="1:14" ht="13" thickBot="1" x14ac:dyDescent="0.3">
      <c r="A27" s="36">
        <v>0.4</v>
      </c>
      <c r="B27" s="31">
        <f>IF('Pipeline Input'!$G28 = "January",'Pipeline Calculations'!$N27,0)</f>
        <v>0</v>
      </c>
      <c r="C27" s="32">
        <f>IF('Pipeline Input'!$G28 = "February",'Pipeline Calculations'!$N27,0)</f>
        <v>0</v>
      </c>
      <c r="D27" s="32">
        <f>IF('Pipeline Input'!$G28 = "March",'Pipeline Calculations'!$N27,0)</f>
        <v>0</v>
      </c>
      <c r="E27" s="32">
        <f>IF('Pipeline Input'!$G28 = "April",'Pipeline Calculations'!$N27,0)</f>
        <v>41496</v>
      </c>
      <c r="F27" s="32">
        <f>IF('Pipeline Input'!$G28 = "May",'Pipeline Calculations'!$N27,0)</f>
        <v>0</v>
      </c>
      <c r="G27" s="32">
        <f>IF('Pipeline Input'!$G28 = "June",'Pipeline Calculations'!$N27,0)</f>
        <v>0</v>
      </c>
      <c r="H27" s="32">
        <f>IF('Pipeline Input'!$G28 = "July",'Pipeline Calculations'!$N27,0)</f>
        <v>0</v>
      </c>
      <c r="I27" s="32">
        <f>IF('Pipeline Input'!$G28 = "August",'Pipeline Calculations'!$N27,0)</f>
        <v>0</v>
      </c>
      <c r="J27" s="32">
        <f>IF('Pipeline Input'!$G28 = "September",'Pipeline Calculations'!$N27,0)</f>
        <v>0</v>
      </c>
      <c r="K27" s="32">
        <f>IF('Pipeline Input'!$G28 = "October",'Pipeline Calculations'!$N27,0)</f>
        <v>0</v>
      </c>
      <c r="L27" s="32">
        <f>IF('Pipeline Input'!$G28 = "November",'Pipeline Calculations'!$N27,0)</f>
        <v>0</v>
      </c>
      <c r="M27" s="32">
        <f>IF('Pipeline Input'!$G28 = "December",'Pipeline Calculations'!$N27,0)</f>
        <v>0</v>
      </c>
      <c r="N27" s="37">
        <f>'Pipeline Input'!E28*'Pipeline Calculations'!A27</f>
        <v>41496</v>
      </c>
    </row>
    <row r="28" spans="1:14" ht="13" x14ac:dyDescent="0.3">
      <c r="A28" s="38" t="s">
        <v>56</v>
      </c>
      <c r="B28" s="39">
        <f t="shared" ref="B28:M28" si="0">SUM(B6:B27)</f>
        <v>89282.9</v>
      </c>
      <c r="C28" s="40">
        <f t="shared" si="0"/>
        <v>31727.5</v>
      </c>
      <c r="D28" s="40">
        <f t="shared" si="0"/>
        <v>192218.7</v>
      </c>
      <c r="E28" s="41">
        <f t="shared" si="0"/>
        <v>63496</v>
      </c>
      <c r="F28" s="42">
        <f t="shared" si="0"/>
        <v>165702.20000000001</v>
      </c>
      <c r="G28" s="42">
        <f t="shared" si="0"/>
        <v>87795.9</v>
      </c>
      <c r="H28" s="42">
        <f t="shared" si="0"/>
        <v>10321.199999999999</v>
      </c>
      <c r="I28" s="42">
        <f t="shared" si="0"/>
        <v>78981</v>
      </c>
      <c r="J28" s="42">
        <f t="shared" si="0"/>
        <v>98400.8</v>
      </c>
      <c r="K28" s="42">
        <f t="shared" si="0"/>
        <v>167263.40000000002</v>
      </c>
      <c r="L28" s="42">
        <f t="shared" si="0"/>
        <v>26007.200000000001</v>
      </c>
      <c r="M28" s="43">
        <f t="shared" si="0"/>
        <v>100150.8</v>
      </c>
      <c r="N28" s="44"/>
    </row>
    <row r="29" spans="1:14" ht="13.5" thickBot="1" x14ac:dyDescent="0.35">
      <c r="A29" s="45" t="s">
        <v>57</v>
      </c>
      <c r="B29" s="46">
        <f>B28</f>
        <v>89282.9</v>
      </c>
      <c r="C29" s="47">
        <f>B29+C28</f>
        <v>121010.4</v>
      </c>
      <c r="D29" s="47">
        <f t="shared" ref="D29:M29" si="1">C29+D28</f>
        <v>313229.09999999998</v>
      </c>
      <c r="E29" s="47">
        <f t="shared" si="1"/>
        <v>376725.1</v>
      </c>
      <c r="F29" s="47">
        <f t="shared" si="1"/>
        <v>542427.30000000005</v>
      </c>
      <c r="G29" s="47">
        <f t="shared" si="1"/>
        <v>630223.20000000007</v>
      </c>
      <c r="H29" s="47">
        <f t="shared" si="1"/>
        <v>640544.4</v>
      </c>
      <c r="I29" s="47">
        <f t="shared" si="1"/>
        <v>719525.4</v>
      </c>
      <c r="J29" s="47">
        <f t="shared" si="1"/>
        <v>817926.20000000007</v>
      </c>
      <c r="K29" s="47">
        <f t="shared" si="1"/>
        <v>985189.60000000009</v>
      </c>
      <c r="L29" s="47">
        <f t="shared" si="1"/>
        <v>1011196.8</v>
      </c>
      <c r="M29" s="48">
        <f t="shared" si="1"/>
        <v>1111347.6000000001</v>
      </c>
      <c r="N29" s="44"/>
    </row>
  </sheetData>
  <phoneticPr fontId="2" type="noConversion"/>
  <pageMargins left="0.75" right="0.75" top="1" bottom="1" header="0.5" footer="0.5"/>
  <pageSetup scale="81" orientation="landscape" r:id="rId1"/>
  <headerFooter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High Level Plan</vt:lpstr>
      <vt:lpstr>Pipeline Input</vt:lpstr>
      <vt:lpstr>Pipeline Calculations</vt:lpstr>
      <vt:lpstr>Pipeline Totals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O'Mahoney</dc:creator>
  <cp:keywords/>
  <dc:description/>
  <cp:lastModifiedBy>Joseph O'Mahoney</cp:lastModifiedBy>
  <cp:lastPrinted>2004-07-23T21:00:26Z</cp:lastPrinted>
  <dcterms:created xsi:type="dcterms:W3CDTF">2004-04-21T00:27:30Z</dcterms:created>
  <dcterms:modified xsi:type="dcterms:W3CDTF">2021-11-01T14:52:17Z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TC011426411033</vt:lpwstr>
  </property>
</Properties>
</file>